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230.0.5\テレワーク用\27_奨学指導課\給付　様式\給付Excel\"/>
    </mc:Choice>
  </mc:AlternateContent>
  <xr:revisionPtr revIDLastSave="0" documentId="13_ncr:1_{F8F637BC-B0F6-4DEE-9CF9-66166687D3D1}" xr6:coauthVersionLast="47" xr6:coauthVersionMax="47" xr10:uidLastSave="{00000000-0000-0000-0000-000000000000}"/>
  <bookViews>
    <workbookView xWindow="-110" yWindow="-110" windowWidth="19420" windowHeight="10300" tabRatio="898" xr2:uid="{00000000-000D-0000-FFFF-FFFF00000000}"/>
  </bookViews>
  <sheets>
    <sheet name="①基本情報・異動情報（学生入力用）" sheetId="101" r:id="rId1"/>
    <sheet name="②異動情報・学校情報・機構に送付が必要な理由（学校入力用）" sheetId="104" r:id="rId2"/>
    <sheet name="③認定報告（学校入力用）" sheetId="107" r:id="rId3"/>
    <sheet name="④様式（自動作成・記入用）" sheetId="109" r:id="rId4"/>
    <sheet name="★異動願作成マニュアル～給付退学～" sheetId="110" r:id="rId5"/>
  </sheets>
  <definedNames>
    <definedName name="_xlnm.Print_Area" localSheetId="4">'★異動願作成マニュアル～給付退学～'!$A$1:$S$772</definedName>
    <definedName name="_xlnm.Print_Area" localSheetId="0">'①基本情報・異動情報（学生入力用）'!$A$1:$AJ$30</definedName>
    <definedName name="_xlnm.Print_Area" localSheetId="1">'②異動情報・学校情報・機構に送付が必要な理由（学校入力用）'!$A$1:$AY$73</definedName>
    <definedName name="_xlnm.Print_Area" localSheetId="2">'③認定報告（学校入力用）'!$A$1:$AZ$66</definedName>
    <definedName name="_xlnm.Print_Area" localSheetId="3">'④様式（自動作成・記入用）'!$A$1:$BC$167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5" i="107" l="1"/>
  <c r="AE18" i="107" l="1"/>
  <c r="BD70" i="104" l="1"/>
  <c r="BO14" i="107" l="1"/>
  <c r="BO13" i="107"/>
  <c r="AB47" i="107" l="1"/>
  <c r="P22" i="107"/>
  <c r="O22" i="107"/>
  <c r="O57" i="107"/>
  <c r="Q47" i="107"/>
  <c r="P57" i="107"/>
  <c r="P39" i="107"/>
  <c r="O39" i="107"/>
  <c r="BL116" i="109"/>
  <c r="BO15" i="107"/>
  <c r="BO16" i="107"/>
  <c r="BL91" i="109" l="1"/>
  <c r="BE18" i="107"/>
  <c r="CK18" i="107" l="1"/>
  <c r="CJ18" i="107"/>
  <c r="CI18" i="107"/>
  <c r="CH18" i="107"/>
  <c r="BO12" i="107"/>
  <c r="BK53" i="107" l="1"/>
  <c r="B155" i="109" l="1"/>
  <c r="X155" i="109" l="1"/>
  <c r="V155" i="109"/>
  <c r="BF70" i="104" l="1"/>
  <c r="BE70" i="104"/>
  <c r="AA9" i="104" l="1"/>
  <c r="BF15" i="107" l="1"/>
  <c r="CZ36" i="104" l="1"/>
  <c r="CX36" i="104"/>
  <c r="CV36" i="104"/>
  <c r="CZ16" i="104"/>
  <c r="CX16" i="104"/>
  <c r="CV16" i="104"/>
  <c r="CZ14" i="104"/>
  <c r="CX14" i="104"/>
  <c r="CV14" i="104"/>
  <c r="CZ7" i="104"/>
  <c r="CX7" i="104"/>
  <c r="CV7" i="104"/>
  <c r="AJ46" i="104"/>
  <c r="AJ44" i="104"/>
  <c r="AJ42" i="104"/>
  <c r="AJ40" i="104"/>
  <c r="AJ38" i="104"/>
  <c r="AJ36" i="104"/>
  <c r="BB7" i="104" l="1"/>
  <c r="AK50" i="104"/>
  <c r="CC39" i="104" s="1"/>
  <c r="AO42" i="104" s="1"/>
  <c r="T170" i="109" s="1"/>
  <c r="T173" i="109" s="1"/>
  <c r="AP14" i="104" l="1"/>
  <c r="CX20" i="104" l="1"/>
  <c r="CV20" i="104"/>
  <c r="CB20" i="104" s="1"/>
  <c r="AA7" i="104"/>
  <c r="AZ42" i="104"/>
  <c r="AZ40" i="104"/>
  <c r="AZ38" i="104"/>
  <c r="AZ36" i="104"/>
  <c r="BB16" i="104"/>
  <c r="BB14" i="104"/>
  <c r="AP16" i="104"/>
  <c r="AP9" i="104"/>
  <c r="CX22" i="104" l="1"/>
  <c r="CV22" i="104"/>
  <c r="CB23" i="104" s="1"/>
  <c r="AV7" i="104"/>
  <c r="AZ7" i="104" s="1"/>
  <c r="AF9" i="101"/>
  <c r="T155" i="109"/>
  <c r="R155" i="109"/>
  <c r="P155" i="109"/>
  <c r="N155" i="109"/>
  <c r="L155" i="109"/>
  <c r="J155" i="109"/>
  <c r="DD16" i="104"/>
  <c r="DF16" i="104" s="1"/>
  <c r="A115" i="109" l="1"/>
  <c r="BL111" i="109"/>
  <c r="A111" i="109"/>
  <c r="A107" i="109"/>
  <c r="BL106" i="109"/>
  <c r="BL101" i="109"/>
  <c r="A97" i="109"/>
  <c r="BL96" i="109"/>
  <c r="A93" i="109"/>
  <c r="A89" i="109"/>
  <c r="BL86" i="109"/>
  <c r="I64" i="109"/>
  <c r="BF16" i="107"/>
  <c r="A101" i="109" l="1"/>
  <c r="W67" i="109"/>
  <c r="O67" i="109"/>
  <c r="T67" i="109"/>
  <c r="A119" i="109"/>
  <c r="BE14" i="104"/>
  <c r="BF14" i="107"/>
  <c r="AN20" i="104" l="1"/>
  <c r="AF170" i="109" s="1"/>
  <c r="AF173" i="109" s="1"/>
  <c r="C62" i="107"/>
  <c r="A53" i="107"/>
  <c r="Q50" i="107"/>
  <c r="A49" i="107"/>
  <c r="BK48" i="107"/>
  <c r="A45" i="107"/>
  <c r="BK43" i="107"/>
  <c r="BK38" i="107"/>
  <c r="A35" i="107"/>
  <c r="BK33" i="107"/>
  <c r="Q31" i="107"/>
  <c r="A31" i="107"/>
  <c r="Q30" i="107"/>
  <c r="BK28" i="107"/>
  <c r="A27" i="107"/>
  <c r="BK23" i="107"/>
  <c r="BK18" i="107"/>
  <c r="BG18" i="107"/>
  <c r="CL18" i="107" s="1"/>
  <c r="A57" i="107" l="1"/>
  <c r="BE33" i="107"/>
  <c r="BG33" i="107" s="1"/>
  <c r="Q35" i="107"/>
  <c r="Q53" i="107"/>
  <c r="A39" i="107"/>
  <c r="AD47" i="107"/>
  <c r="AE48" i="107" l="1"/>
  <c r="AS45" i="107" s="1"/>
  <c r="AB53" i="107"/>
  <c r="S62" i="107"/>
  <c r="AC38" i="107"/>
  <c r="AB38" i="107"/>
  <c r="AS34" i="107"/>
  <c r="AC53" i="107"/>
  <c r="AE51" i="107" l="1"/>
  <c r="AU108" i="109"/>
  <c r="BF116" i="109" s="1"/>
  <c r="BH116" i="109" s="1"/>
  <c r="BE53" i="107"/>
  <c r="BG53" i="107" s="1"/>
  <c r="BE38" i="107"/>
  <c r="BG38" i="107" s="1"/>
  <c r="AD48" i="107"/>
  <c r="AD51" i="107" s="1"/>
  <c r="BM9" i="104"/>
  <c r="G13" i="104"/>
  <c r="G15" i="104"/>
  <c r="G17" i="104"/>
  <c r="G19" i="104"/>
  <c r="G21" i="104"/>
  <c r="G23" i="104"/>
  <c r="G11" i="104"/>
  <c r="G9" i="104"/>
  <c r="G7" i="104"/>
  <c r="BM7" i="104" l="1"/>
  <c r="AE62" i="107"/>
  <c r="BE28" i="107"/>
  <c r="BG28" i="107" s="1"/>
  <c r="AS27" i="107"/>
  <c r="BE23" i="107" s="1"/>
  <c r="AE58" i="107"/>
  <c r="AS62" i="107" l="1"/>
  <c r="BE48" i="107" s="1"/>
  <c r="BG23" i="107"/>
  <c r="AS58" i="107"/>
  <c r="DD14" i="104"/>
  <c r="DF14" i="104" s="1"/>
  <c r="DD12" i="104"/>
  <c r="DF12" i="104" s="1"/>
  <c r="BG48" i="107" l="1"/>
  <c r="DF18" i="104"/>
  <c r="Y20" i="104" s="1"/>
  <c r="BE43" i="107"/>
  <c r="BG43" i="107" s="1"/>
  <c r="BG58" i="107" s="1"/>
  <c r="AC13" i="107" l="1"/>
  <c r="N170" i="109"/>
  <c r="N173" i="109" s="1"/>
  <c r="CB17" i="104"/>
  <c r="AC8" i="107" l="1"/>
  <c r="Z170" i="109" s="1"/>
  <c r="Z173" i="109" s="1"/>
  <c r="P23" i="101"/>
  <c r="S23" i="101" s="1"/>
  <c r="P21" i="101"/>
  <c r="S21" i="101" s="1"/>
  <c r="P19" i="101"/>
  <c r="S19" i="101" s="1"/>
  <c r="P17" i="101"/>
  <c r="S17" i="101" s="1"/>
  <c r="P15" i="101"/>
  <c r="S15" i="101" s="1"/>
  <c r="P13" i="101"/>
  <c r="S13" i="101" s="1"/>
  <c r="P11" i="101"/>
  <c r="S11" i="101" s="1"/>
  <c r="AJ9" i="101"/>
  <c r="P9" i="101"/>
  <c r="S9" i="101" s="1"/>
  <c r="AF7" i="101"/>
  <c r="AJ7" i="101" s="1"/>
  <c r="P7" i="101"/>
  <c r="S7" i="101" s="1"/>
  <c r="AJ26" i="101" l="1"/>
  <c r="Z26" i="101" s="1"/>
  <c r="H170" i="109" s="1"/>
  <c r="H173" i="109" s="1"/>
  <c r="S26" i="101"/>
  <c r="AP26" i="101" l="1"/>
  <c r="AN26" i="101"/>
  <c r="G26" i="101" s="1"/>
  <c r="B170" i="109" s="1"/>
  <c r="B173" i="109" s="1"/>
  <c r="AW173" i="109" s="1"/>
  <c r="AB51" i="109" l="1"/>
  <c r="AY51" i="109" s="1"/>
  <c r="C116" i="109"/>
  <c r="B116" i="109" s="1"/>
  <c r="AK146" i="109"/>
  <c r="AB142" i="109"/>
  <c r="AB146" i="109"/>
  <c r="I145" i="109"/>
  <c r="B133" i="109"/>
  <c r="AF121" i="109"/>
  <c r="AF111" i="109"/>
  <c r="AE111" i="109" s="1"/>
  <c r="S108" i="109"/>
  <c r="AD116" i="109" s="1"/>
  <c r="C108" i="109"/>
  <c r="S94" i="109"/>
  <c r="R94" i="109" s="1"/>
  <c r="C94" i="109"/>
  <c r="B94" i="109" s="1"/>
  <c r="C84" i="109"/>
  <c r="Q85" i="109" s="1"/>
  <c r="W51" i="109"/>
  <c r="R42" i="109"/>
  <c r="AB22" i="109"/>
  <c r="T22" i="109"/>
  <c r="L22" i="109"/>
  <c r="AI19" i="109"/>
  <c r="AT11" i="109"/>
  <c r="R142" i="109"/>
  <c r="AU125" i="109"/>
  <c r="BF111" i="109" s="1"/>
  <c r="BH111" i="109" s="1"/>
  <c r="T125" i="109"/>
  <c r="BF101" i="109" s="1"/>
  <c r="BH101" i="109" s="1"/>
  <c r="AF108" i="109"/>
  <c r="AE110" i="109" s="1"/>
  <c r="C120" i="109"/>
  <c r="Q120" i="109" s="1"/>
  <c r="AU97" i="109"/>
  <c r="BF91" i="109" s="1"/>
  <c r="BH91" i="109" s="1"/>
  <c r="S90" i="109"/>
  <c r="C90" i="109"/>
  <c r="C81" i="109"/>
  <c r="P85" i="109" s="1"/>
  <c r="AV51" i="109"/>
  <c r="T51" i="109"/>
  <c r="L42" i="109"/>
  <c r="Z22" i="109"/>
  <c r="R22" i="109"/>
  <c r="J22" i="109"/>
  <c r="H19" i="109"/>
  <c r="H16" i="109"/>
  <c r="AB155" i="109"/>
  <c r="AK142" i="109"/>
  <c r="AO146" i="109"/>
  <c r="N142" i="109"/>
  <c r="AU121" i="109"/>
  <c r="BF106" i="109" s="1"/>
  <c r="BH106" i="109" s="1"/>
  <c r="D125" i="109"/>
  <c r="BF96" i="109" s="1"/>
  <c r="BH96" i="109" s="1"/>
  <c r="S113" i="109"/>
  <c r="R113" i="109" s="1"/>
  <c r="AU90" i="109"/>
  <c r="BF86" i="109" s="1"/>
  <c r="BH86" i="109" s="1"/>
  <c r="C102" i="109"/>
  <c r="Q102" i="109" s="1"/>
  <c r="AW81" i="109"/>
  <c r="BL81" i="109" s="1"/>
  <c r="H76" i="109"/>
  <c r="O51" i="109"/>
  <c r="H42" i="109"/>
  <c r="X22" i="109"/>
  <c r="P22" i="109"/>
  <c r="H22" i="109"/>
  <c r="AS16" i="109"/>
  <c r="I149" i="109"/>
  <c r="I142" i="109"/>
  <c r="AF125" i="109"/>
  <c r="AF114" i="109"/>
  <c r="S110" i="109"/>
  <c r="C112" i="109"/>
  <c r="B112" i="109" s="1"/>
  <c r="S98" i="109"/>
  <c r="C98" i="109"/>
  <c r="B98" i="109" s="1"/>
  <c r="AF81" i="109"/>
  <c r="BF81" i="109" s="1"/>
  <c r="BH81" i="109" s="1"/>
  <c r="AP64" i="109"/>
  <c r="AG51" i="109"/>
  <c r="V42" i="109"/>
  <c r="AI22" i="109"/>
  <c r="V22" i="109"/>
  <c r="N22" i="109"/>
  <c r="AX19" i="109"/>
  <c r="AI16" i="109"/>
  <c r="AP7" i="109" l="1"/>
  <c r="AW165" i="109" s="1"/>
  <c r="AQ165" i="109"/>
  <c r="BQ116" i="109"/>
  <c r="BQ86" i="109"/>
  <c r="BH121" i="109"/>
  <c r="AP73" i="109" s="1"/>
  <c r="AQ51" i="109"/>
  <c r="BQ111" i="109"/>
  <c r="BQ101" i="109"/>
  <c r="BQ91" i="109"/>
  <c r="BQ106" i="109"/>
  <c r="BQ96" i="109"/>
  <c r="AC116" i="109"/>
  <c r="R110" i="109"/>
  <c r="R116" i="109" s="1"/>
  <c r="P102" i="109"/>
  <c r="B90" i="109"/>
  <c r="B102" i="109" s="1"/>
  <c r="R93" i="109"/>
  <c r="R98" i="109" s="1"/>
  <c r="P120" i="109"/>
  <c r="B108" i="109"/>
  <c r="B120" i="109" s="1"/>
  <c r="AE114" i="109"/>
  <c r="BQ81" i="109" l="1"/>
  <c r="AA133" i="10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HTC149</author>
  </authors>
  <commentList>
    <comment ref="CV36" authorId="0" shapeId="0" xr:uid="{00000000-0006-0000-0100-000001000000}">
      <text>
        <r>
          <rPr>
            <b/>
            <sz val="9"/>
            <color indexed="81"/>
            <rFont val="MS P ゴシック"/>
            <family val="3"/>
            <charset val="128"/>
          </rPr>
          <t>日付け入力できるようにする</t>
        </r>
      </text>
    </comment>
  </commentList>
</comments>
</file>

<file path=xl/sharedStrings.xml><?xml version="1.0" encoding="utf-8"?>
<sst xmlns="http://schemas.openxmlformats.org/spreadsheetml/2006/main" count="622" uniqueCount="426">
  <si>
    <t>年</t>
    <rPh sb="0" eb="1">
      <t>ネン</t>
    </rPh>
    <phoneticPr fontId="11"/>
  </si>
  <si>
    <t>月</t>
    <rPh sb="0" eb="1">
      <t>ツキ</t>
    </rPh>
    <phoneticPr fontId="11"/>
  </si>
  <si>
    <t>日</t>
    <rPh sb="0" eb="1">
      <t>ヒ</t>
    </rPh>
    <phoneticPr fontId="11"/>
  </si>
  <si>
    <t>学　校　名</t>
    <rPh sb="0" eb="1">
      <t>ガク</t>
    </rPh>
    <rPh sb="2" eb="3">
      <t>コウ</t>
    </rPh>
    <rPh sb="4" eb="5">
      <t>メイ</t>
    </rPh>
    <phoneticPr fontId="11"/>
  </si>
  <si>
    <t>異動・補導係</t>
    <rPh sb="0" eb="2">
      <t>イドウ</t>
    </rPh>
    <rPh sb="3" eb="5">
      <t>ホドウ</t>
    </rPh>
    <rPh sb="5" eb="6">
      <t>カカリ</t>
    </rPh>
    <phoneticPr fontId="11"/>
  </si>
  <si>
    <t>提出先</t>
    <rPh sb="0" eb="2">
      <t>テイシュツ</t>
    </rPh>
    <rPh sb="2" eb="3">
      <t>サキ</t>
    </rPh>
    <phoneticPr fontId="11"/>
  </si>
  <si>
    <t>学校</t>
    <rPh sb="0" eb="2">
      <t>ガッコウ</t>
    </rPh>
    <phoneticPr fontId="11"/>
  </si>
  <si>
    <t>奨学生</t>
    <rPh sb="0" eb="3">
      <t>ショウガクセイ</t>
    </rPh>
    <phoneticPr fontId="11"/>
  </si>
  <si>
    <t>記入者</t>
    <rPh sb="0" eb="2">
      <t>キニュウ</t>
    </rPh>
    <rPh sb="2" eb="3">
      <t>シャ</t>
    </rPh>
    <phoneticPr fontId="11"/>
  </si>
  <si>
    <t>学校名</t>
    <rPh sb="0" eb="1">
      <t>ガク</t>
    </rPh>
    <rPh sb="1" eb="2">
      <t>コウ</t>
    </rPh>
    <rPh sb="2" eb="3">
      <t>メイ</t>
    </rPh>
    <phoneticPr fontId="11"/>
  </si>
  <si>
    <t>独立行政法人日本学生支援機構理事長　殿</t>
    <rPh sb="0" eb="2">
      <t>ドクリツ</t>
    </rPh>
    <rPh sb="2" eb="4">
      <t>ギョウセイ</t>
    </rPh>
    <rPh sb="4" eb="6">
      <t>ホウジン</t>
    </rPh>
    <phoneticPr fontId="11"/>
  </si>
  <si>
    <t>【　退　学　】</t>
    <rPh sb="2" eb="3">
      <t>タイ</t>
    </rPh>
    <rPh sb="4" eb="5">
      <t>ガク</t>
    </rPh>
    <phoneticPr fontId="11"/>
  </si>
  <si>
    <t>上記記載のとおり相違ないことを証明いたします。</t>
    <rPh sb="0" eb="2">
      <t>ジョウキ</t>
    </rPh>
    <rPh sb="2" eb="4">
      <t>キサイ</t>
    </rPh>
    <rPh sb="8" eb="10">
      <t>ソウイ</t>
    </rPh>
    <rPh sb="15" eb="17">
      <t>ショウメイ</t>
    </rPh>
    <phoneticPr fontId="11"/>
  </si>
  <si>
    <t>　下記のとおり願出（届出）いたします。</t>
    <rPh sb="1" eb="3">
      <t>カキ</t>
    </rPh>
    <rPh sb="7" eb="8">
      <t>ネガイ</t>
    </rPh>
    <rPh sb="8" eb="9">
      <t>デ</t>
    </rPh>
    <rPh sb="10" eb="11">
      <t>トド</t>
    </rPh>
    <rPh sb="11" eb="12">
      <t>デ</t>
    </rPh>
    <phoneticPr fontId="11"/>
  </si>
  <si>
    <t>郵送の要否</t>
    <rPh sb="0" eb="2">
      <t>ユウソウ</t>
    </rPh>
    <rPh sb="3" eb="5">
      <t>ヨウヒ</t>
    </rPh>
    <phoneticPr fontId="11"/>
  </si>
  <si>
    <t>スカラＡＣ入力</t>
    <rPh sb="5" eb="7">
      <t>ニュウリョク</t>
    </rPh>
    <phoneticPr fontId="11"/>
  </si>
  <si>
    <t>（機構使用欄）</t>
    <rPh sb="1" eb="3">
      <t>キコウ</t>
    </rPh>
    <rPh sb="3" eb="5">
      <t>シヨウ</t>
    </rPh>
    <rPh sb="5" eb="6">
      <t>ラン</t>
    </rPh>
    <phoneticPr fontId="11"/>
  </si>
  <si>
    <t>要返戻金額</t>
    <rPh sb="0" eb="5">
      <t>ヨウヘンレイキンガク</t>
    </rPh>
    <phoneticPr fontId="11"/>
  </si>
  <si>
    <t>退学</t>
    <rPh sb="0" eb="2">
      <t>タイガク</t>
    </rPh>
    <phoneticPr fontId="11"/>
  </si>
  <si>
    <t>病気</t>
    <rPh sb="0" eb="2">
      <t>ビョウキ</t>
    </rPh>
    <phoneticPr fontId="11"/>
  </si>
  <si>
    <t>一身上</t>
    <rPh sb="0" eb="3">
      <t>イッシンジョウ</t>
    </rPh>
    <phoneticPr fontId="11"/>
  </si>
  <si>
    <t>経済事情</t>
    <rPh sb="0" eb="2">
      <t>ケイザイ</t>
    </rPh>
    <rPh sb="2" eb="4">
      <t>ジジョウ</t>
    </rPh>
    <phoneticPr fontId="11"/>
  </si>
  <si>
    <t>その他</t>
    <rPh sb="2" eb="3">
      <t>タ</t>
    </rPh>
    <phoneticPr fontId="11"/>
  </si>
  <si>
    <t>学籍番号</t>
    <rPh sb="0" eb="2">
      <t>ガクセキ</t>
    </rPh>
    <rPh sb="2" eb="4">
      <t>バンゴウ</t>
    </rPh>
    <phoneticPr fontId="37"/>
  </si>
  <si>
    <t>フリガナ</t>
    <phoneticPr fontId="37"/>
  </si>
  <si>
    <t>学年</t>
    <rPh sb="0" eb="2">
      <t>ガクネン</t>
    </rPh>
    <phoneticPr fontId="37"/>
  </si>
  <si>
    <t>年</t>
    <rPh sb="0" eb="1">
      <t>ネン</t>
    </rPh>
    <phoneticPr fontId="37"/>
  </si>
  <si>
    <t>氏名</t>
    <rPh sb="0" eb="2">
      <t>シメイ</t>
    </rPh>
    <phoneticPr fontId="37"/>
  </si>
  <si>
    <t>月</t>
    <rPh sb="0" eb="1">
      <t>ツキ</t>
    </rPh>
    <phoneticPr fontId="37"/>
  </si>
  <si>
    <t>奨学生番号</t>
    <phoneticPr fontId="11"/>
  </si>
  <si>
    <t>警告</t>
    <rPh sb="0" eb="2">
      <t>ケイコク</t>
    </rPh>
    <phoneticPr fontId="37"/>
  </si>
  <si>
    <t>【特例1】</t>
    <phoneticPr fontId="11"/>
  </si>
  <si>
    <t>停止</t>
    <rPh sb="0" eb="2">
      <t>テイシ</t>
    </rPh>
    <phoneticPr fontId="37"/>
  </si>
  <si>
    <t>日</t>
    <rPh sb="0" eb="1">
      <t>ニチ</t>
    </rPh>
    <phoneticPr fontId="11"/>
  </si>
  <si>
    <t>①届出年月日</t>
    <rPh sb="1" eb="3">
      <t>トドケデ</t>
    </rPh>
    <rPh sb="3" eb="6">
      <t>ネンガッピ</t>
    </rPh>
    <phoneticPr fontId="11"/>
  </si>
  <si>
    <t>⑥フリガナ</t>
    <phoneticPr fontId="11"/>
  </si>
  <si>
    <t>⑦氏名</t>
    <rPh sb="1" eb="3">
      <t>シメイ</t>
    </rPh>
    <phoneticPr fontId="11"/>
  </si>
  <si>
    <t>②学校名</t>
    <rPh sb="1" eb="4">
      <t>ガッコウメイ</t>
    </rPh>
    <phoneticPr fontId="11"/>
  </si>
  <si>
    <t>③学部・学科</t>
    <rPh sb="1" eb="3">
      <t>ガクブ</t>
    </rPh>
    <rPh sb="4" eb="6">
      <t>ガッカ</t>
    </rPh>
    <phoneticPr fontId="11"/>
  </si>
  <si>
    <t>④学籍番号</t>
    <rPh sb="1" eb="5">
      <t>ガクセキバンゴウ</t>
    </rPh>
    <phoneticPr fontId="11"/>
  </si>
  <si>
    <t>⑨奨学生番号</t>
    <rPh sb="1" eb="6">
      <t>ショウガクセイバンゴウ</t>
    </rPh>
    <phoneticPr fontId="11"/>
  </si>
  <si>
    <t>①異動種別</t>
    <rPh sb="1" eb="3">
      <t>イドウ</t>
    </rPh>
    <rPh sb="3" eb="5">
      <t>シュベツ</t>
    </rPh>
    <phoneticPr fontId="11"/>
  </si>
  <si>
    <t>②退学事由</t>
    <rPh sb="1" eb="3">
      <t>タイガク</t>
    </rPh>
    <rPh sb="3" eb="5">
      <t>ジユウ</t>
    </rPh>
    <phoneticPr fontId="11"/>
  </si>
  <si>
    <t>Ａ．前回の判定</t>
    <rPh sb="2" eb="4">
      <t>ゼンカイ</t>
    </rPh>
    <rPh sb="5" eb="7">
      <t>ハンテイ</t>
    </rPh>
    <phoneticPr fontId="37"/>
  </si>
  <si>
    <t>「警告②」のみに✓が入り、前回認定は「警告」だった</t>
    <phoneticPr fontId="37"/>
  </si>
  <si>
    <t>「警告①～③」のいずれかに✓が入り、前回認定は「継続」、　又は今回が初回の判定だった場合</t>
    <phoneticPr fontId="37"/>
  </si>
  <si>
    <t>「警告①」又は「警告③」に✓が入り、前回認定は「警告」だった</t>
    <phoneticPr fontId="37"/>
  </si>
  <si>
    <t>修得単位数の合計が標準修得単位数の１割以下である場合</t>
    <phoneticPr fontId="37"/>
  </si>
  <si>
    <t>出席率が１割以下など、学修意欲があるとは認められない場合</t>
    <phoneticPr fontId="37"/>
  </si>
  <si>
    <t>【特例2】</t>
  </si>
  <si>
    <t>【特例3】</t>
  </si>
  <si>
    <t>「警告①～③」のいずれかに✓が入り、前回認定は「停止」だった</t>
    <rPh sb="15" eb="16">
      <t>ハイ</t>
    </rPh>
    <rPh sb="18" eb="20">
      <t>ゼンカイ</t>
    </rPh>
    <rPh sb="20" eb="22">
      <t>ニンテイ</t>
    </rPh>
    <rPh sb="24" eb="26">
      <t>テイシ</t>
    </rPh>
    <phoneticPr fontId="37"/>
  </si>
  <si>
    <t>ＧＰＡ（平均成績）等が
下位４分の１以下</t>
    <phoneticPr fontId="37"/>
  </si>
  <si>
    <t>修得単位数の合計数が
標準単位数の６割以下</t>
    <phoneticPr fontId="37"/>
  </si>
  <si>
    <t>出席率が８割以下など，
学修意欲が低いと学校が判断した</t>
    <phoneticPr fontId="37"/>
  </si>
  <si>
    <t>出席率が５割以下など、
学修意欲が著しく低いと学校が判断した</t>
    <phoneticPr fontId="37"/>
  </si>
  <si>
    <t>廃止
（返還不要）</t>
    <rPh sb="0" eb="2">
      <t>ハイシ</t>
    </rPh>
    <rPh sb="4" eb="6">
      <t>ヘンカン</t>
    </rPh>
    <rPh sb="6" eb="8">
      <t>フヨウ</t>
    </rPh>
    <phoneticPr fontId="11"/>
  </si>
  <si>
    <t>廃止
（返還必要）</t>
    <rPh sb="0" eb="2">
      <t>ハイシ</t>
    </rPh>
    <rPh sb="4" eb="6">
      <t>ヘンカン</t>
    </rPh>
    <rPh sb="6" eb="8">
      <t>ヒツヨウ</t>
    </rPh>
    <phoneticPr fontId="11"/>
  </si>
  <si>
    <t>継続</t>
    <rPh sb="0" eb="2">
      <t>ケイゾク</t>
    </rPh>
    <phoneticPr fontId="11"/>
  </si>
  <si>
    <t>以下の特例事由に該当しますか？</t>
    <rPh sb="0" eb="2">
      <t>イカ</t>
    </rPh>
    <rPh sb="3" eb="5">
      <t>トクレイ</t>
    </rPh>
    <rPh sb="5" eb="7">
      <t>ジユウ</t>
    </rPh>
    <rPh sb="8" eb="10">
      <t>ガイトウ</t>
    </rPh>
    <phoneticPr fontId="11"/>
  </si>
  <si>
    <t>自動</t>
    <rPh sb="0" eb="2">
      <t>ジドウ</t>
    </rPh>
    <phoneticPr fontId="37"/>
  </si>
  <si>
    <t>自動</t>
    <rPh sb="0" eb="2">
      <t>ジドウ</t>
    </rPh>
    <phoneticPr fontId="11"/>
  </si>
  <si>
    <t>該当なし</t>
    <rPh sb="0" eb="2">
      <t>ガイトウ</t>
    </rPh>
    <phoneticPr fontId="11"/>
  </si>
  <si>
    <t>上記に該当なし</t>
    <rPh sb="0" eb="2">
      <t>ジョウキ</t>
    </rPh>
    <rPh sb="3" eb="5">
      <t>ガイトウ</t>
    </rPh>
    <phoneticPr fontId="11"/>
  </si>
  <si>
    <t>該当する</t>
    <rPh sb="0" eb="2">
      <t>ガイトウ</t>
    </rPh>
    <phoneticPr fontId="11"/>
  </si>
  <si>
    <t>なし</t>
    <phoneticPr fontId="11"/>
  </si>
  <si>
    <t>該当</t>
    <rPh sb="0" eb="2">
      <t>ガイトウ</t>
    </rPh>
    <phoneticPr fontId="11"/>
  </si>
  <si>
    <t>廃止
事由
①</t>
    <rPh sb="0" eb="2">
      <t>ハイシ</t>
    </rPh>
    <rPh sb="3" eb="5">
      <t>ジユウ</t>
    </rPh>
    <phoneticPr fontId="11"/>
  </si>
  <si>
    <t>廃止
事由
②</t>
    <rPh sb="0" eb="2">
      <t>ハイシ</t>
    </rPh>
    <rPh sb="3" eb="5">
      <t>ジユウ</t>
    </rPh>
    <phoneticPr fontId="11"/>
  </si>
  <si>
    <t>廃止
事由
③</t>
    <rPh sb="0" eb="2">
      <t>ハイシ</t>
    </rPh>
    <rPh sb="3" eb="5">
      <t>ジユウ</t>
    </rPh>
    <phoneticPr fontId="11"/>
  </si>
  <si>
    <t>上記廃止事由①～③に該当なし</t>
    <rPh sb="0" eb="2">
      <t>ジョウキ</t>
    </rPh>
    <rPh sb="2" eb="4">
      <t>ハイシ</t>
    </rPh>
    <rPh sb="4" eb="6">
      <t>ジユウ</t>
    </rPh>
    <rPh sb="10" eb="12">
      <t>ガイトウ</t>
    </rPh>
    <phoneticPr fontId="37"/>
  </si>
  <si>
    <t>上記警告事由①～③に該当なし</t>
    <rPh sb="0" eb="2">
      <t>ジョウキ</t>
    </rPh>
    <rPh sb="2" eb="4">
      <t>ケイコク</t>
    </rPh>
    <rPh sb="4" eb="6">
      <t>ジユウ</t>
    </rPh>
    <rPh sb="10" eb="12">
      <t>ガイトウ</t>
    </rPh>
    <phoneticPr fontId="37"/>
  </si>
  <si>
    <t>警告
事由
①</t>
    <rPh sb="0" eb="2">
      <t>ケイコク</t>
    </rPh>
    <rPh sb="3" eb="5">
      <t>ジユウ</t>
    </rPh>
    <phoneticPr fontId="11"/>
  </si>
  <si>
    <t>警告
事由
②</t>
    <rPh sb="0" eb="2">
      <t>ケイコク</t>
    </rPh>
    <rPh sb="3" eb="5">
      <t>ジユウ</t>
    </rPh>
    <phoneticPr fontId="11"/>
  </si>
  <si>
    <t>警告
事由
③</t>
    <rPh sb="0" eb="2">
      <t>ケイコク</t>
    </rPh>
    <rPh sb="3" eb="5">
      <t>ジユウ</t>
    </rPh>
    <phoneticPr fontId="11"/>
  </si>
  <si>
    <t>選択</t>
    <rPh sb="0" eb="2">
      <t>センタク</t>
    </rPh>
    <phoneticPr fontId="11"/>
  </si>
  <si>
    <t>学力基準</t>
    <rPh sb="0" eb="2">
      <t>ガクリョク</t>
    </rPh>
    <rPh sb="2" eb="4">
      <t>キジュン</t>
    </rPh>
    <phoneticPr fontId="11"/>
  </si>
  <si>
    <t>教育課程の特性</t>
    <phoneticPr fontId="37"/>
  </si>
  <si>
    <t>社会的養護を
必要とする者</t>
    <phoneticPr fontId="37"/>
  </si>
  <si>
    <t>する</t>
    <phoneticPr fontId="11"/>
  </si>
  <si>
    <t>特例</t>
    <rPh sb="0" eb="2">
      <t>トクレイ</t>
    </rPh>
    <phoneticPr fontId="11"/>
  </si>
  <si>
    <t>廃止基準</t>
    <rPh sb="0" eb="2">
      <t>ハイシ</t>
    </rPh>
    <rPh sb="2" eb="4">
      <t>キジュン</t>
    </rPh>
    <phoneticPr fontId="11"/>
  </si>
  <si>
    <t>✔</t>
    <phoneticPr fontId="11"/>
  </si>
  <si>
    <t>停止</t>
    <rPh sb="0" eb="2">
      <t>テイシ</t>
    </rPh>
    <phoneticPr fontId="11"/>
  </si>
  <si>
    <t>傷病・災害その他やむを得ない事由があると認められる</t>
    <phoneticPr fontId="37"/>
  </si>
  <si>
    <t>B．今回該当している事由</t>
    <rPh sb="2" eb="4">
      <t>コンカイ</t>
    </rPh>
    <rPh sb="4" eb="6">
      <t>ガイトウ</t>
    </rPh>
    <rPh sb="10" eb="12">
      <t>ジユウ</t>
    </rPh>
    <phoneticPr fontId="11"/>
  </si>
  <si>
    <t>A</t>
    <phoneticPr fontId="11"/>
  </si>
  <si>
    <t>B</t>
    <phoneticPr fontId="11"/>
  </si>
  <si>
    <t>C</t>
    <phoneticPr fontId="11"/>
  </si>
  <si>
    <t>D</t>
    <phoneticPr fontId="11"/>
  </si>
  <si>
    <t>E</t>
    <phoneticPr fontId="11"/>
  </si>
  <si>
    <t>F</t>
    <phoneticPr fontId="11"/>
  </si>
  <si>
    <t>G</t>
    <phoneticPr fontId="11"/>
  </si>
  <si>
    <t>継続</t>
    <phoneticPr fontId="11"/>
  </si>
  <si>
    <t>警告</t>
    <rPh sb="0" eb="2">
      <t>ケイコク</t>
    </rPh>
    <phoneticPr fontId="11"/>
  </si>
  <si>
    <t>⑦氏名　</t>
    <rPh sb="1" eb="3">
      <t>シメイ</t>
    </rPh>
    <phoneticPr fontId="11"/>
  </si>
  <si>
    <t>エラー４</t>
    <phoneticPr fontId="11"/>
  </si>
  <si>
    <t>エラー５</t>
    <phoneticPr fontId="11"/>
  </si>
  <si>
    <t>エラー６</t>
    <phoneticPr fontId="11"/>
  </si>
  <si>
    <t xml:space="preserve"> </t>
    <phoneticPr fontId="37"/>
  </si>
  <si>
    <r>
      <t xml:space="preserve">※「決定日」は、授業料未納により退学日/除籍日が遡る場合に記入。
（休学から復学せず退学／除籍となり，その日付が遡る場合も同様に記入。）
　 </t>
    </r>
    <r>
      <rPr>
        <u/>
        <sz val="12"/>
        <color rgb="FFFF0000"/>
        <rFont val="ＭＳ Ｐゴシック"/>
        <family val="3"/>
        <charset val="128"/>
      </rPr>
      <t>決定日に基づいた異動始期で「退学（除籍）」の入力をしてください。</t>
    </r>
    <r>
      <rPr>
        <u/>
        <sz val="12"/>
        <rFont val="ＭＳ Ｐゴシック"/>
        <family val="3"/>
        <charset val="128"/>
      </rPr>
      <t xml:space="preserve">
</t>
    </r>
    <r>
      <rPr>
        <sz val="12"/>
        <rFont val="ＭＳ Ｐゴシック"/>
        <family val="3"/>
        <charset val="128"/>
      </rPr>
      <t>●授業料未納により退学日/除籍日が遡りますか。　いいえ　→　記入不可</t>
    </r>
    <rPh sb="88" eb="90">
      <t>ジョセキ</t>
    </rPh>
    <rPh sb="134" eb="136">
      <t>キニュウ</t>
    </rPh>
    <rPh sb="136" eb="138">
      <t>フカ</t>
    </rPh>
    <phoneticPr fontId="37"/>
  </si>
  <si>
    <t>担当部長※</t>
    <rPh sb="0" eb="2">
      <t>タントウ</t>
    </rPh>
    <rPh sb="2" eb="4">
      <t>ブチョウ</t>
    </rPh>
    <phoneticPr fontId="11"/>
  </si>
  <si>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11"/>
  </si>
  <si>
    <t>はい</t>
    <phoneticPr fontId="37"/>
  </si>
  <si>
    <t>いいえ</t>
    <phoneticPr fontId="37"/>
  </si>
  <si>
    <t>・</t>
    <phoneticPr fontId="37"/>
  </si>
  <si>
    <t>学　校　番　号</t>
    <rPh sb="0" eb="1">
      <t>ガク</t>
    </rPh>
    <rPh sb="2" eb="3">
      <t>コウ</t>
    </rPh>
    <rPh sb="4" eb="5">
      <t>バン</t>
    </rPh>
    <rPh sb="6" eb="7">
      <t>ゴウ</t>
    </rPh>
    <phoneticPr fontId="37"/>
  </si>
  <si>
    <t>区　分</t>
    <rPh sb="0" eb="1">
      <t>ク</t>
    </rPh>
    <rPh sb="2" eb="3">
      <t>ブン</t>
    </rPh>
    <phoneticPr fontId="37"/>
  </si>
  <si>
    <t>円</t>
    <rPh sb="0" eb="1">
      <t>エン</t>
    </rPh>
    <phoneticPr fontId="37"/>
  </si>
  <si>
    <t>やじるしにする</t>
    <phoneticPr fontId="11"/>
  </si>
  <si>
    <t>上から</t>
    <rPh sb="0" eb="1">
      <t>ウエ</t>
    </rPh>
    <phoneticPr fontId="11"/>
  </si>
  <si>
    <t>下から</t>
    <rPh sb="0" eb="1">
      <t>シタ</t>
    </rPh>
    <phoneticPr fontId="11"/>
  </si>
  <si>
    <t>入力完了です。</t>
    <rPh sb="0" eb="2">
      <t>ニュウリョク</t>
    </rPh>
    <rPh sb="2" eb="4">
      <t>カンリョウ</t>
    </rPh>
    <phoneticPr fontId="11"/>
  </si>
  <si>
    <t>2以上</t>
    <rPh sb="1" eb="3">
      <t>イジョウ</t>
    </rPh>
    <phoneticPr fontId="11"/>
  </si>
  <si>
    <t>お手数ですが機構にお問い合わせください。</t>
    <rPh sb="1" eb="3">
      <t>テスウ</t>
    </rPh>
    <rPh sb="6" eb="8">
      <t>キコウ</t>
    </rPh>
    <rPh sb="10" eb="11">
      <t>ト</t>
    </rPh>
    <rPh sb="12" eb="13">
      <t>ア</t>
    </rPh>
    <phoneticPr fontId="11"/>
  </si>
  <si>
    <t>異動始期</t>
    <phoneticPr fontId="11"/>
  </si>
  <si>
    <t>です。</t>
    <phoneticPr fontId="37"/>
  </si>
  <si>
    <t>Ｇ</t>
    <phoneticPr fontId="11"/>
  </si>
  <si>
    <t>総合認定</t>
    <rPh sb="0" eb="2">
      <t>ソウゴウ</t>
    </rPh>
    <rPh sb="2" eb="4">
      <t>ニンテイ</t>
    </rPh>
    <phoneticPr fontId="37"/>
  </si>
  <si>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11"/>
  </si>
  <si>
    <t>届出年月日</t>
    <rPh sb="0" eb="2">
      <t>トドケデ</t>
    </rPh>
    <rPh sb="2" eb="5">
      <t>ネンガッピ</t>
    </rPh>
    <phoneticPr fontId="37"/>
  </si>
  <si>
    <t>生年
月日</t>
    <rPh sb="0" eb="2">
      <t>セイネン</t>
    </rPh>
    <rPh sb="3" eb="5">
      <t>ガッピ</t>
    </rPh>
    <phoneticPr fontId="37"/>
  </si>
  <si>
    <r>
      <rPr>
        <b/>
        <sz val="18"/>
        <rFont val="ＭＳ Ｐゴシック"/>
        <family val="3"/>
        <charset val="128"/>
      </rPr>
      <t>退学日／除籍日</t>
    </r>
    <r>
      <rPr>
        <sz val="20"/>
        <rFont val="ＭＳ Ｐゴシック"/>
        <family val="3"/>
        <charset val="128"/>
      </rPr>
      <t xml:space="preserve">
</t>
    </r>
    <r>
      <rPr>
        <sz val="15"/>
        <rFont val="ＭＳ Ｐゴシック"/>
        <family val="3"/>
        <charset val="128"/>
      </rPr>
      <t>※学籍を失った日</t>
    </r>
    <rPh sb="0" eb="2">
      <t>タイガク</t>
    </rPh>
    <rPh sb="2" eb="3">
      <t>ビ</t>
    </rPh>
    <rPh sb="4" eb="6">
      <t>ジョセキ</t>
    </rPh>
    <rPh sb="6" eb="7">
      <t>ビ</t>
    </rPh>
    <rPh sb="9" eb="11">
      <t>ガクセキ</t>
    </rPh>
    <rPh sb="12" eb="13">
      <t>ウシナ</t>
    </rPh>
    <rPh sb="15" eb="16">
      <t>ヒ</t>
    </rPh>
    <phoneticPr fontId="37"/>
  </si>
  <si>
    <r>
      <t>以下の</t>
    </r>
    <r>
      <rPr>
        <b/>
        <sz val="12"/>
        <rFont val="ＭＳ Ｐゴシック"/>
        <family val="3"/>
        <charset val="128"/>
      </rPr>
      <t>廃止事由</t>
    </r>
    <r>
      <rPr>
        <sz val="12"/>
        <rFont val="ＭＳ Ｐゴシック"/>
        <family val="3"/>
        <charset val="128"/>
      </rPr>
      <t>に該当しますか？</t>
    </r>
    <rPh sb="0" eb="2">
      <t>イカ</t>
    </rPh>
    <rPh sb="3" eb="5">
      <t>ハイシ</t>
    </rPh>
    <rPh sb="5" eb="7">
      <t>ジユウ</t>
    </rPh>
    <rPh sb="8" eb="10">
      <t>ガイトウ</t>
    </rPh>
    <phoneticPr fontId="11"/>
  </si>
  <si>
    <r>
      <t>以下の</t>
    </r>
    <r>
      <rPr>
        <b/>
        <sz val="12"/>
        <rFont val="ＭＳ Ｐゴシック"/>
        <family val="3"/>
        <charset val="128"/>
      </rPr>
      <t>警告事由</t>
    </r>
    <r>
      <rPr>
        <sz val="12"/>
        <rFont val="ＭＳ Ｐゴシック"/>
        <family val="3"/>
        <charset val="128"/>
      </rPr>
      <t>に該当しますか？</t>
    </r>
    <rPh sb="0" eb="2">
      <t>イカ</t>
    </rPh>
    <rPh sb="3" eb="5">
      <t>ケイコク</t>
    </rPh>
    <rPh sb="5" eb="7">
      <t>ジユウ</t>
    </rPh>
    <rPh sb="8" eb="10">
      <t>ガイトウ</t>
    </rPh>
    <phoneticPr fontId="11"/>
  </si>
  <si>
    <r>
      <t>以下の</t>
    </r>
    <r>
      <rPr>
        <b/>
        <sz val="12"/>
        <rFont val="ＭＳ Ｐゴシック"/>
        <family val="3"/>
        <charset val="128"/>
      </rPr>
      <t xml:space="preserve">廃止（返還必要）事由
</t>
    </r>
    <r>
      <rPr>
        <sz val="12"/>
        <rFont val="ＭＳ Ｐゴシック"/>
        <family val="3"/>
        <charset val="128"/>
      </rPr>
      <t>に該当しますか？</t>
    </r>
    <rPh sb="0" eb="2">
      <t>イカ</t>
    </rPh>
    <rPh sb="3" eb="5">
      <t>ハイシ</t>
    </rPh>
    <rPh sb="6" eb="8">
      <t>ヘンカン</t>
    </rPh>
    <rPh sb="8" eb="10">
      <t>ヒツヨウ</t>
    </rPh>
    <rPh sb="11" eb="13">
      <t>ジユウ</t>
    </rPh>
    <rPh sb="15" eb="17">
      <t>ガイトウ</t>
    </rPh>
    <phoneticPr fontId="11"/>
  </si>
  <si>
    <t>「警告①」又は「警告③」に✓が入り、前回認定が「警告」</t>
    <phoneticPr fontId="37"/>
  </si>
  <si>
    <t>「警告①～③」のいずれかに✓が入り、前回認定が「停止」</t>
    <rPh sb="15" eb="16">
      <t>ハイ</t>
    </rPh>
    <rPh sb="18" eb="20">
      <t>ゼンカイ</t>
    </rPh>
    <rPh sb="20" eb="22">
      <t>ニンテイ</t>
    </rPh>
    <rPh sb="24" eb="26">
      <t>テイシ</t>
    </rPh>
    <phoneticPr fontId="37"/>
  </si>
  <si>
    <t>「警告②」のみに✓が入り、前回認定が「警告」</t>
    <phoneticPr fontId="37"/>
  </si>
  <si>
    <t>「警告①～③」のいずれかに✓が入り、前回認定は「継続」、　又は今回が初回の判定</t>
    <phoneticPr fontId="37"/>
  </si>
  <si>
    <t>６．学校処理</t>
    <rPh sb="2" eb="4">
      <t>ガッコウ</t>
    </rPh>
    <rPh sb="4" eb="6">
      <t>ショリ</t>
    </rPh>
    <phoneticPr fontId="11"/>
  </si>
  <si>
    <t>１．基本情報</t>
    <rPh sb="2" eb="6">
      <t>キホンジョウホウ</t>
    </rPh>
    <phoneticPr fontId="11"/>
  </si>
  <si>
    <t>３．適格認定</t>
    <rPh sb="2" eb="6">
      <t>テキカクニンテイ</t>
    </rPh>
    <phoneticPr fontId="11"/>
  </si>
  <si>
    <t>２．異動情報</t>
    <rPh sb="2" eb="4">
      <t>イドウ</t>
    </rPh>
    <rPh sb="4" eb="6">
      <t>ジョウホウ</t>
    </rPh>
    <phoneticPr fontId="11"/>
  </si>
  <si>
    <t>５．学校証明欄</t>
    <rPh sb="2" eb="4">
      <t>ガッコウ</t>
    </rPh>
    <rPh sb="4" eb="7">
      <t>ショウメイラン</t>
    </rPh>
    <phoneticPr fontId="11"/>
  </si>
  <si>
    <t>入力
チェック１</t>
    <rPh sb="0" eb="2">
      <t>ニュウリョク</t>
    </rPh>
    <phoneticPr fontId="37"/>
  </si>
  <si>
    <t>入力
チェック２</t>
    <rPh sb="0" eb="2">
      <t>ニュウリョク</t>
    </rPh>
    <phoneticPr fontId="37"/>
  </si>
  <si>
    <t>⇒⇒</t>
    <phoneticPr fontId="11"/>
  </si>
  <si>
    <t>②学校名</t>
    <rPh sb="1" eb="3">
      <t>ガッコウ</t>
    </rPh>
    <rPh sb="3" eb="4">
      <t>メイ</t>
    </rPh>
    <phoneticPr fontId="11"/>
  </si>
  <si>
    <t>④学校電話番号</t>
    <rPh sb="1" eb="3">
      <t>ガッコウ</t>
    </rPh>
    <rPh sb="3" eb="5">
      <t>デンワ</t>
    </rPh>
    <rPh sb="5" eb="7">
      <t>バンゴウ</t>
    </rPh>
    <phoneticPr fontId="11"/>
  </si>
  <si>
    <t>⑤学校担当者名</t>
    <rPh sb="1" eb="3">
      <t>ガッコウ</t>
    </rPh>
    <rPh sb="3" eb="6">
      <t>タントウシャ</t>
    </rPh>
    <rPh sb="6" eb="7">
      <t>メイ</t>
    </rPh>
    <phoneticPr fontId="11"/>
  </si>
  <si>
    <t>同</t>
    <rPh sb="0" eb="1">
      <t>オナ</t>
    </rPh>
    <phoneticPr fontId="11"/>
  </si>
  <si>
    <t>正</t>
    <rPh sb="0" eb="1">
      <t>タダ</t>
    </rPh>
    <phoneticPr fontId="11"/>
  </si>
  <si>
    <t>誤</t>
    <rPh sb="0" eb="1">
      <t>アヤマ</t>
    </rPh>
    <phoneticPr fontId="11"/>
  </si>
  <si>
    <t>正しい退学日と退学決定日が入力されています。</t>
    <rPh sb="0" eb="1">
      <t>タダ</t>
    </rPh>
    <rPh sb="3" eb="6">
      <t>タイガクビ</t>
    </rPh>
    <rPh sb="7" eb="12">
      <t>タイガクケッテイビ</t>
    </rPh>
    <rPh sb="13" eb="15">
      <t>ニュウリョク</t>
    </rPh>
    <phoneticPr fontId="11"/>
  </si>
  <si>
    <t>①基本情報・異動情報（学生入力用）</t>
    <rPh sb="1" eb="5">
      <t>キホンジョウホウ</t>
    </rPh>
    <rPh sb="6" eb="8">
      <t>イドウ</t>
    </rPh>
    <rPh sb="8" eb="10">
      <t>ジョウホウ</t>
    </rPh>
    <rPh sb="11" eb="13">
      <t>ガクセイ</t>
    </rPh>
    <rPh sb="13" eb="15">
      <t>ニュウリョク</t>
    </rPh>
    <rPh sb="15" eb="16">
      <t>ヨウ</t>
    </rPh>
    <phoneticPr fontId="11"/>
  </si>
  <si>
    <t>退学</t>
    <rPh sb="0" eb="2">
      <t>タイガク</t>
    </rPh>
    <phoneticPr fontId="11"/>
  </si>
  <si>
    <t>辞退（短縮卒業・修了）</t>
    <rPh sb="0" eb="2">
      <t>ジタイ</t>
    </rPh>
    <rPh sb="3" eb="7">
      <t>タンシュクソツギョウ</t>
    </rPh>
    <rPh sb="8" eb="10">
      <t>シュウリョウ</t>
    </rPh>
    <phoneticPr fontId="11"/>
  </si>
  <si>
    <t>病気</t>
    <rPh sb="0" eb="2">
      <t>ビョウキ</t>
    </rPh>
    <phoneticPr fontId="11"/>
  </si>
  <si>
    <t>経済事情</t>
    <rPh sb="0" eb="4">
      <t>ケイザイジジョウ</t>
    </rPh>
    <phoneticPr fontId="11"/>
  </si>
  <si>
    <t>一身上</t>
    <rPh sb="0" eb="3">
      <t>イッシンジョウ</t>
    </rPh>
    <phoneticPr fontId="11"/>
  </si>
  <si>
    <t>その他</t>
    <rPh sb="2" eb="3">
      <t>タ</t>
    </rPh>
    <phoneticPr fontId="11"/>
  </si>
  <si>
    <t>基本情報の入力完了です。</t>
    <phoneticPr fontId="11"/>
  </si>
  <si>
    <t>エラー：未入力項目があります。必要項目を全て入力してください。</t>
    <phoneticPr fontId="11"/>
  </si>
  <si>
    <t>確認</t>
    <rPh sb="0" eb="2">
      <t>カクニン</t>
    </rPh>
    <phoneticPr fontId="11"/>
  </si>
  <si>
    <t>異動情報の入力完了です。</t>
    <rPh sb="0" eb="2">
      <t>イドウ</t>
    </rPh>
    <rPh sb="2" eb="4">
      <t>ジョウホウ</t>
    </rPh>
    <rPh sb="5" eb="7">
      <t>ニュウリョク</t>
    </rPh>
    <rPh sb="7" eb="9">
      <t>カンリョウ</t>
    </rPh>
    <phoneticPr fontId="11"/>
  </si>
  <si>
    <t>はい</t>
    <phoneticPr fontId="11"/>
  </si>
  <si>
    <t>いいえ</t>
    <phoneticPr fontId="11"/>
  </si>
  <si>
    <t>エラー：「退学日」が「退学決定日」より同じになっています。（「退学日」が「退学決定日」より遡ります）。</t>
    <rPh sb="19" eb="20">
      <t>オナ</t>
    </rPh>
    <phoneticPr fontId="11"/>
  </si>
  <si>
    <t>エラー：「退学日」が「退学決定日」より後になっています。（「退学日」が「退学決定日」より遡ります）。</t>
    <rPh sb="19" eb="20">
      <t>アト</t>
    </rPh>
    <phoneticPr fontId="11"/>
  </si>
  <si>
    <t>入力
チェック３</t>
    <rPh sb="0" eb="2">
      <t>ニュウリョク</t>
    </rPh>
    <phoneticPr fontId="37"/>
  </si>
  <si>
    <t>入力
チェック４</t>
    <rPh sb="0" eb="2">
      <t>ニュウリョク</t>
    </rPh>
    <phoneticPr fontId="37"/>
  </si>
  <si>
    <r>
      <t xml:space="preserve">異動始期
チェック
</t>
    </r>
    <r>
      <rPr>
        <b/>
        <sz val="10"/>
        <rFont val="ＭＳ Ｐゴシック"/>
        <family val="3"/>
        <charset val="128"/>
      </rPr>
      <t>※決定日あり</t>
    </r>
    <rPh sb="0" eb="2">
      <t>イドウ</t>
    </rPh>
    <rPh sb="2" eb="4">
      <t>シキ</t>
    </rPh>
    <rPh sb="11" eb="14">
      <t>ケッテイビ</t>
    </rPh>
    <phoneticPr fontId="37"/>
  </si>
  <si>
    <t>入力
チェック５</t>
    <rPh sb="0" eb="2">
      <t>ニュウリョク</t>
    </rPh>
    <phoneticPr fontId="37"/>
  </si>
  <si>
    <t>⑤生年月日
 （例：2000/1/23)</t>
    <rPh sb="1" eb="5">
      <t>セイネンガッピ</t>
    </rPh>
    <rPh sb="8" eb="9">
      <t>レイ</t>
    </rPh>
    <phoneticPr fontId="11"/>
  </si>
  <si>
    <t>⑤生年月日
  （例：2000/1/23)</t>
    <rPh sb="1" eb="5">
      <t>セイネンガッピ</t>
    </rPh>
    <rPh sb="9" eb="10">
      <t>レイ</t>
    </rPh>
    <phoneticPr fontId="11"/>
  </si>
  <si>
    <r>
      <t xml:space="preserve">⑦学校区分
　 </t>
    </r>
    <r>
      <rPr>
        <sz val="11"/>
        <rFont val="ＭＳ Ｐゴシック"/>
        <family val="3"/>
        <charset val="128"/>
      </rPr>
      <t>(例：01)</t>
    </r>
    <rPh sb="1" eb="3">
      <t>ガッコウ</t>
    </rPh>
    <rPh sb="3" eb="5">
      <t>クブン</t>
    </rPh>
    <rPh sb="9" eb="10">
      <t>レイ</t>
    </rPh>
    <phoneticPr fontId="11"/>
  </si>
  <si>
    <r>
      <t xml:space="preserve">③担当部長
</t>
    </r>
    <r>
      <rPr>
        <sz val="10"/>
        <rFont val="ＭＳ Ｐゴシック"/>
        <family val="3"/>
        <charset val="128"/>
      </rPr>
      <t>※部長職以上の方</t>
    </r>
    <rPh sb="1" eb="5">
      <t>タントウブチョウ</t>
    </rPh>
    <rPh sb="7" eb="10">
      <t>ブチョウショク</t>
    </rPh>
    <rPh sb="10" eb="12">
      <t>イジョウ</t>
    </rPh>
    <rPh sb="13" eb="14">
      <t>カタ</t>
    </rPh>
    <phoneticPr fontId="11"/>
  </si>
  <si>
    <r>
      <t>１．基本情報の入力</t>
    </r>
    <r>
      <rPr>
        <b/>
        <sz val="10"/>
        <rFont val="ＭＳ Ｐゴシック"/>
        <family val="3"/>
        <charset val="128"/>
      </rPr>
      <t xml:space="preserve">
　　 </t>
    </r>
    <r>
      <rPr>
        <sz val="10"/>
        <rFont val="ＭＳ Ｐゴシック"/>
        <family val="3"/>
        <charset val="128"/>
      </rPr>
      <t>　①～⑨を入力してください。</t>
    </r>
    <rPh sb="2" eb="4">
      <t>キホン</t>
    </rPh>
    <rPh sb="4" eb="6">
      <t>ジョウホウ</t>
    </rPh>
    <rPh sb="7" eb="9">
      <t>ニュウリョク</t>
    </rPh>
    <rPh sb="18" eb="20">
      <t>ニュウリョク</t>
    </rPh>
    <phoneticPr fontId="11"/>
  </si>
  <si>
    <r>
      <t xml:space="preserve">１．基本情報の確認（①学生入力用より自動）
</t>
    </r>
    <r>
      <rPr>
        <sz val="15"/>
        <rFont val="ＭＳ Ｐゴシック"/>
        <family val="3"/>
        <charset val="128"/>
      </rPr>
      <t xml:space="preserve">　   </t>
    </r>
    <r>
      <rPr>
        <sz val="10"/>
        <rFont val="ＭＳ Ｐゴシック"/>
        <family val="3"/>
        <charset val="128"/>
      </rPr>
      <t>学生の入力が正しいか確認してください。</t>
    </r>
    <rPh sb="1" eb="3">
      <t>キホン</t>
    </rPh>
    <rPh sb="3" eb="5">
      <t>ジョウホウ</t>
    </rPh>
    <rPh sb="6" eb="8">
      <t>カクニン</t>
    </rPh>
    <rPh sb="10" eb="12">
      <t>ガクセイ</t>
    </rPh>
    <rPh sb="12" eb="14">
      <t>ニュウリョク</t>
    </rPh>
    <rPh sb="14" eb="15">
      <t>ヨウ</t>
    </rPh>
    <rPh sb="17" eb="19">
      <t>ジドウ</t>
    </rPh>
    <rPh sb="26" eb="28">
      <t>ガクセイ</t>
    </rPh>
    <rPh sb="29" eb="31">
      <t>ニュウリョク</t>
    </rPh>
    <rPh sb="32" eb="33">
      <t>タダ</t>
    </rPh>
    <rPh sb="36" eb="38">
      <t>カクニン</t>
    </rPh>
    <phoneticPr fontId="11"/>
  </si>
  <si>
    <r>
      <t xml:space="preserve">５．学校証明欄
</t>
    </r>
    <r>
      <rPr>
        <sz val="10"/>
        <rFont val="ＭＳ Ｐゴシック"/>
        <family val="3"/>
        <charset val="128"/>
      </rPr>
      <t>　　　　①～⑦を入力してください（⑦は省略可）。</t>
    </r>
    <rPh sb="2" eb="7">
      <t>ガッコウショウメイラン</t>
    </rPh>
    <rPh sb="16" eb="18">
      <t>ニュウリョク</t>
    </rPh>
    <rPh sb="27" eb="30">
      <t>ショウリャクカ</t>
    </rPh>
    <phoneticPr fontId="11"/>
  </si>
  <si>
    <t>ここから
スタート</t>
    <phoneticPr fontId="11"/>
  </si>
  <si>
    <t>４．学校から機構への連絡事項記入欄</t>
    <rPh sb="2" eb="4">
      <t>ガッコウ</t>
    </rPh>
    <rPh sb="6" eb="8">
      <t>キコウ</t>
    </rPh>
    <rPh sb="10" eb="12">
      <t>レンラク</t>
    </rPh>
    <rPh sb="12" eb="14">
      <t>ジコウ</t>
    </rPh>
    <rPh sb="14" eb="16">
      <t>キニュウ</t>
    </rPh>
    <rPh sb="16" eb="17">
      <t>ラン</t>
    </rPh>
    <phoneticPr fontId="11"/>
  </si>
  <si>
    <t>振込超過あり</t>
    <rPh sb="0" eb="4">
      <t>フリコミチョウカ</t>
    </rPh>
    <phoneticPr fontId="11"/>
  </si>
  <si>
    <t>未振込あり</t>
    <rPh sb="0" eb="1">
      <t>ミ</t>
    </rPh>
    <rPh sb="1" eb="3">
      <t>フリコミ</t>
    </rPh>
    <phoneticPr fontId="11"/>
  </si>
  <si>
    <t>学校の証明</t>
    <rPh sb="0" eb="2">
      <t>ガッコウ</t>
    </rPh>
    <rPh sb="3" eb="5">
      <t>ショウメイ</t>
    </rPh>
    <phoneticPr fontId="11"/>
  </si>
  <si>
    <t>その他</t>
    <rPh sb="2" eb="3">
      <t>タ</t>
    </rPh>
    <phoneticPr fontId="11"/>
  </si>
  <si>
    <r>
      <t>②卒業日／終了日
（例：2</t>
    </r>
    <r>
      <rPr>
        <sz val="11"/>
        <rFont val="ＭＳ Ｐゴシック"/>
        <family val="3"/>
        <charset val="128"/>
      </rPr>
      <t>023/3/31)</t>
    </r>
    <rPh sb="1" eb="4">
      <t>ソツギョウビ</t>
    </rPh>
    <rPh sb="5" eb="8">
      <t>シュウリョウビ</t>
    </rPh>
    <rPh sb="10" eb="11">
      <t>レイ</t>
    </rPh>
    <phoneticPr fontId="11"/>
  </si>
  <si>
    <t>修得単位数の合計（累積）が
標準修得単位数の５割以下</t>
    <rPh sb="9" eb="11">
      <t>ルイセキ</t>
    </rPh>
    <phoneticPr fontId="37"/>
  </si>
  <si>
    <t>修得単位数の合計（累積）が標準修得単位数の１割以下である場合</t>
    <phoneticPr fontId="37"/>
  </si>
  <si>
    <t>修得単位数の合計数（累積）が
標準単位数の６割以下</t>
    <phoneticPr fontId="37"/>
  </si>
  <si>
    <r>
      <t>※　退学/除籍「決定日」は、
     授業料未納による退学日/除籍日が遡る場合に記入　
    （例：</t>
    </r>
    <r>
      <rPr>
        <b/>
        <sz val="12"/>
        <color rgb="FFFF0000"/>
        <rFont val="ＭＳ Ｐゴシック"/>
        <family val="3"/>
        <charset val="128"/>
      </rPr>
      <t>「退学日：2024/3/31」</t>
    </r>
    <r>
      <rPr>
        <b/>
        <sz val="12"/>
        <color rgb="FF0070C0"/>
        <rFont val="ＭＳ Ｐゴシック"/>
        <family val="3"/>
        <charset val="128"/>
      </rPr>
      <t>「退学決定日：2024/10/31」</t>
    </r>
    <r>
      <rPr>
        <sz val="12"/>
        <rFont val="ＭＳ Ｐゴシック"/>
        <family val="3"/>
        <charset val="128"/>
      </rPr>
      <t>）</t>
    </r>
    <rPh sb="2" eb="4">
      <t>タイガク</t>
    </rPh>
    <rPh sb="5" eb="7">
      <t>ジョセキ</t>
    </rPh>
    <rPh sb="8" eb="11">
      <t>ケッテイビ</t>
    </rPh>
    <rPh sb="20" eb="23">
      <t>ジュギョウリョウ</t>
    </rPh>
    <rPh sb="23" eb="25">
      <t>ミノウ</t>
    </rPh>
    <rPh sb="28" eb="31">
      <t>タイガクビ</t>
    </rPh>
    <rPh sb="32" eb="35">
      <t>ジョセキビ</t>
    </rPh>
    <rPh sb="36" eb="37">
      <t>サカノボ</t>
    </rPh>
    <rPh sb="38" eb="40">
      <t>バアイ</t>
    </rPh>
    <rPh sb="41" eb="43">
      <t>キニュウ</t>
    </rPh>
    <phoneticPr fontId="37"/>
  </si>
  <si>
    <t>太枠内を全て記入してください。</t>
    <rPh sb="0" eb="2">
      <t>フトワクナイ</t>
    </rPh>
    <rPh sb="3" eb="4">
      <t>スベ</t>
    </rPh>
    <rPh sb="5" eb="7">
      <t>キニュウ</t>
    </rPh>
    <phoneticPr fontId="37"/>
  </si>
  <si>
    <r>
      <t>２．異動情報の入力</t>
    </r>
    <r>
      <rPr>
        <b/>
        <sz val="10"/>
        <rFont val="ＭＳ Ｐゴシック"/>
        <family val="3"/>
        <charset val="128"/>
      </rPr>
      <t xml:space="preserve">
　</t>
    </r>
    <r>
      <rPr>
        <sz val="10"/>
        <rFont val="ＭＳ Ｐゴシック"/>
        <family val="3"/>
        <charset val="128"/>
      </rPr>
      <t>　　  ②退学の異動種別を選択してください。</t>
    </r>
    <rPh sb="2" eb="4">
      <t>イドウ</t>
    </rPh>
    <rPh sb="4" eb="6">
      <t>ジョウホウ</t>
    </rPh>
    <rPh sb="7" eb="9">
      <t>ニュウリョク</t>
    </rPh>
    <rPh sb="16" eb="18">
      <t>タイガク</t>
    </rPh>
    <rPh sb="19" eb="21">
      <t>イドウ</t>
    </rPh>
    <rPh sb="21" eb="23">
      <t>シュベツ</t>
    </rPh>
    <rPh sb="24" eb="26">
      <t>センタク</t>
    </rPh>
    <phoneticPr fontId="11"/>
  </si>
  <si>
    <t>学力基準（廃止事由①～③、警告事由①～③）
を確認の上、【特例1】を適応した後の
最終的な総合判定を選択してください。</t>
    <rPh sb="0" eb="2">
      <t>ガクリョク</t>
    </rPh>
    <rPh sb="2" eb="4">
      <t>キジュン</t>
    </rPh>
    <rPh sb="5" eb="7">
      <t>ハイシ</t>
    </rPh>
    <rPh sb="7" eb="9">
      <t>ジユウ</t>
    </rPh>
    <rPh sb="13" eb="15">
      <t>ケイコク</t>
    </rPh>
    <rPh sb="15" eb="17">
      <t>ジユウ</t>
    </rPh>
    <rPh sb="23" eb="25">
      <t>カクニン</t>
    </rPh>
    <rPh sb="26" eb="27">
      <t>ウエ</t>
    </rPh>
    <rPh sb="29" eb="31">
      <t>トクレイ</t>
    </rPh>
    <rPh sb="34" eb="36">
      <t>テキオウ</t>
    </rPh>
    <rPh sb="38" eb="39">
      <t>アト</t>
    </rPh>
    <rPh sb="41" eb="44">
      <t>サイシュウテキ</t>
    </rPh>
    <rPh sb="45" eb="47">
      <t>ソウゴウ</t>
    </rPh>
    <rPh sb="47" eb="49">
      <t>ハンテイ</t>
    </rPh>
    <rPh sb="50" eb="52">
      <t>センタク</t>
    </rPh>
    <phoneticPr fontId="11"/>
  </si>
  <si>
    <t>Ｂ</t>
    <phoneticPr fontId="11"/>
  </si>
  <si>
    <r>
      <rPr>
        <b/>
        <sz val="13"/>
        <color theme="0"/>
        <rFont val="ＭＳ Ｐゴシック"/>
        <family val="3"/>
        <charset val="128"/>
      </rPr>
      <t>卒業日／修了日</t>
    </r>
    <r>
      <rPr>
        <sz val="12"/>
        <color theme="0"/>
        <rFont val="ＭＳ Ｐゴシック"/>
        <family val="3"/>
        <charset val="128"/>
      </rPr>
      <t xml:space="preserve">
※学籍を失った日</t>
    </r>
    <rPh sb="0" eb="2">
      <t>ソツギョウ</t>
    </rPh>
    <rPh sb="2" eb="3">
      <t>ビ</t>
    </rPh>
    <rPh sb="4" eb="6">
      <t>シュウリョウ</t>
    </rPh>
    <rPh sb="6" eb="7">
      <t>ビ</t>
    </rPh>
    <rPh sb="9" eb="11">
      <t>ガクセキ</t>
    </rPh>
    <rPh sb="12" eb="13">
      <t>ウシナ</t>
    </rPh>
    <rPh sb="15" eb="16">
      <t>ヒ</t>
    </rPh>
    <phoneticPr fontId="37"/>
  </si>
  <si>
    <t>[ 給付様式１－１ ]</t>
    <phoneticPr fontId="11"/>
  </si>
  <si>
    <r>
      <rPr>
        <b/>
        <sz val="17"/>
        <rFont val="ＭＳ Ｐゴシック"/>
        <family val="3"/>
        <charset val="128"/>
      </rPr>
      <t>退学／除籍</t>
    </r>
    <r>
      <rPr>
        <sz val="17"/>
        <rFont val="ＭＳ Ｐゴシック"/>
        <family val="3"/>
        <charset val="128"/>
      </rPr>
      <t xml:space="preserve">
      </t>
    </r>
    <r>
      <rPr>
        <b/>
        <sz val="17"/>
        <rFont val="ＭＳ Ｐゴシック"/>
        <family val="3"/>
        <charset val="128"/>
      </rPr>
      <t>決定日</t>
    </r>
    <r>
      <rPr>
        <sz val="17"/>
        <rFont val="ＭＳ Ｐゴシック"/>
        <family val="3"/>
        <charset val="128"/>
      </rPr>
      <t>　※</t>
    </r>
    <rPh sb="0" eb="2">
      <t>タイガク</t>
    </rPh>
    <rPh sb="3" eb="5">
      <t>ジョセキ</t>
    </rPh>
    <rPh sb="12" eb="14">
      <t>ケッテイ</t>
    </rPh>
    <rPh sb="14" eb="15">
      <t>ビ</t>
    </rPh>
    <phoneticPr fontId="37"/>
  </si>
  <si>
    <t>B．今回該当している事由（スタート）</t>
    <rPh sb="2" eb="4">
      <t>コンカイ</t>
    </rPh>
    <rPh sb="4" eb="6">
      <t>ガイトウ</t>
    </rPh>
    <rPh sb="10" eb="12">
      <t>ジユウ</t>
    </rPh>
    <phoneticPr fontId="11"/>
  </si>
  <si>
    <t>（理由）簡潔にご入力ください（上限５０文字）。</t>
    <rPh sb="1" eb="3">
      <t>リユウ</t>
    </rPh>
    <rPh sb="4" eb="6">
      <t>カンケツ</t>
    </rPh>
    <rPh sb="8" eb="10">
      <t>ニュウリョク</t>
    </rPh>
    <rPh sb="15" eb="17">
      <t>ジョウゲン</t>
    </rPh>
    <rPh sb="19" eb="21">
      <t>モジ</t>
    </rPh>
    <phoneticPr fontId="11"/>
  </si>
  <si>
    <r>
      <t xml:space="preserve">２．異動情報の入力と確認（一部①学生入力用より自動）
</t>
    </r>
    <r>
      <rPr>
        <sz val="10"/>
        <rFont val="ＭＳ Ｐゴシック"/>
        <family val="3"/>
        <charset val="128"/>
      </rPr>
      <t>　　　　学生の入力が正しいか確認のうえ、③～⑤を入力してください（授業料未納による遡り退学でない場合は⑤の入力は不要）。　</t>
    </r>
    <rPh sb="2" eb="4">
      <t>イドウ</t>
    </rPh>
    <rPh sb="4" eb="6">
      <t>ジョウホウ</t>
    </rPh>
    <rPh sb="7" eb="9">
      <t>ニュウリョク</t>
    </rPh>
    <rPh sb="10" eb="12">
      <t>カクニン</t>
    </rPh>
    <rPh sb="13" eb="15">
      <t>イチブ</t>
    </rPh>
    <rPh sb="16" eb="18">
      <t>ガクセイ</t>
    </rPh>
    <rPh sb="18" eb="20">
      <t>ニュウリョク</t>
    </rPh>
    <rPh sb="20" eb="21">
      <t>ヨウ</t>
    </rPh>
    <rPh sb="23" eb="25">
      <t>ジドウ</t>
    </rPh>
    <rPh sb="31" eb="33">
      <t>ガクセイ</t>
    </rPh>
    <rPh sb="34" eb="36">
      <t>ニュウリョク</t>
    </rPh>
    <rPh sb="37" eb="38">
      <t>タダ</t>
    </rPh>
    <rPh sb="41" eb="43">
      <t>カクニン</t>
    </rPh>
    <rPh sb="51" eb="53">
      <t>ニュウリョク</t>
    </rPh>
    <rPh sb="60" eb="63">
      <t>ジュギョウリョウ</t>
    </rPh>
    <rPh sb="63" eb="65">
      <t>ミノウ</t>
    </rPh>
    <rPh sb="68" eb="69">
      <t>サカノボ</t>
    </rPh>
    <rPh sb="70" eb="72">
      <t>タイガク</t>
    </rPh>
    <rPh sb="75" eb="77">
      <t>バアイ</t>
    </rPh>
    <rPh sb="80" eb="82">
      <t>ニュウリョク</t>
    </rPh>
    <rPh sb="83" eb="85">
      <t>フヨウ</t>
    </rPh>
    <phoneticPr fontId="11"/>
  </si>
  <si>
    <r>
      <t>③</t>
    </r>
    <r>
      <rPr>
        <b/>
        <sz val="11"/>
        <rFont val="ＭＳ Ｐゴシック"/>
        <family val="3"/>
        <charset val="128"/>
      </rPr>
      <t>授業料未納</t>
    </r>
    <r>
      <rPr>
        <sz val="11"/>
        <rFont val="ＭＳ Ｐゴシック"/>
        <family val="3"/>
        <charset val="128"/>
      </rPr>
      <t xml:space="preserve">による
　 </t>
    </r>
    <r>
      <rPr>
        <b/>
        <sz val="11"/>
        <rFont val="ＭＳ Ｐゴシック"/>
        <family val="3"/>
        <charset val="128"/>
      </rPr>
      <t>遡り退学</t>
    </r>
    <r>
      <rPr>
        <sz val="11"/>
        <rFont val="ＭＳ Ｐゴシック"/>
        <family val="3"/>
        <charset val="128"/>
      </rPr>
      <t>ですか。</t>
    </r>
    <rPh sb="1" eb="4">
      <t>ジュギョウリョウ</t>
    </rPh>
    <rPh sb="4" eb="6">
      <t>ミノウ</t>
    </rPh>
    <rPh sb="12" eb="13">
      <t>サカノボ</t>
    </rPh>
    <rPh sb="14" eb="16">
      <t>タイガク</t>
    </rPh>
    <phoneticPr fontId="11"/>
  </si>
  <si>
    <r>
      <rPr>
        <b/>
        <sz val="12"/>
        <rFont val="ＭＳ Ｐゴシック"/>
        <family val="3"/>
        <charset val="128"/>
      </rPr>
      <t>授業料未納</t>
    </r>
    <r>
      <rPr>
        <sz val="12"/>
        <rFont val="ＭＳ Ｐゴシック"/>
        <family val="3"/>
        <charset val="128"/>
      </rPr>
      <t xml:space="preserve">による
</t>
    </r>
    <r>
      <rPr>
        <b/>
        <sz val="12"/>
        <rFont val="ＭＳ Ｐゴシック"/>
        <family val="3"/>
        <charset val="128"/>
      </rPr>
      <t>遡り退学</t>
    </r>
    <r>
      <rPr>
        <sz val="12"/>
        <rFont val="ＭＳ Ｐゴシック"/>
        <family val="3"/>
        <charset val="128"/>
      </rPr>
      <t>ですか。</t>
    </r>
    <rPh sb="0" eb="3">
      <t>ジュギョウリョウ</t>
    </rPh>
    <rPh sb="3" eb="5">
      <t>ミノウ</t>
    </rPh>
    <rPh sb="9" eb="10">
      <t>サカノボ</t>
    </rPh>
    <rPh sb="11" eb="13">
      <t>タイガク</t>
    </rPh>
    <phoneticPr fontId="37"/>
  </si>
  <si>
    <t>７．機構に送付が必要な理由</t>
    <rPh sb="2" eb="4">
      <t>キコウ</t>
    </rPh>
    <rPh sb="4" eb="6">
      <t>ソウフ</t>
    </rPh>
    <rPh sb="7" eb="9">
      <t>ヒツヨウ</t>
    </rPh>
    <rPh sb="11" eb="13">
      <t>リユウ</t>
    </rPh>
    <phoneticPr fontId="37"/>
  </si>
  <si>
    <t>⑧学年
　（例：2）</t>
    <rPh sb="1" eb="3">
      <t>ガクネン</t>
    </rPh>
    <rPh sb="6" eb="7">
      <t>レイ</t>
    </rPh>
    <phoneticPr fontId="11"/>
  </si>
  <si>
    <t>⑥学校番号
　 (例：109990)</t>
    <rPh sb="1" eb="3">
      <t>ガッコウ</t>
    </rPh>
    <rPh sb="3" eb="5">
      <t>バンゴウ</t>
    </rPh>
    <rPh sb="9" eb="10">
      <t>レイ</t>
    </rPh>
    <phoneticPr fontId="11"/>
  </si>
  <si>
    <t>継続</t>
    <rPh sb="0" eb="2">
      <t>ケイゾク</t>
    </rPh>
    <phoneticPr fontId="11"/>
  </si>
  <si>
    <t>警告</t>
    <rPh sb="0" eb="2">
      <t>ケイコク</t>
    </rPh>
    <phoneticPr fontId="11"/>
  </si>
  <si>
    <t>停止</t>
    <rPh sb="0" eb="2">
      <t>テイシ</t>
    </rPh>
    <phoneticPr fontId="11"/>
  </si>
  <si>
    <t>廃止（返還不要）</t>
    <rPh sb="0" eb="2">
      <t>ハイシ</t>
    </rPh>
    <rPh sb="3" eb="5">
      <t>ヘンカン</t>
    </rPh>
    <rPh sb="5" eb="7">
      <t>フヨウ</t>
    </rPh>
    <phoneticPr fontId="11"/>
  </si>
  <si>
    <t>廃止（返還必要）</t>
    <rPh sb="0" eb="2">
      <t>ハイシ</t>
    </rPh>
    <rPh sb="3" eb="5">
      <t>ヘンカン</t>
    </rPh>
    <rPh sb="5" eb="7">
      <t>ヒツヨウ</t>
    </rPh>
    <phoneticPr fontId="11"/>
  </si>
  <si>
    <t>入力チェック１</t>
    <rPh sb="0" eb="2">
      <t>ニュウリョク</t>
    </rPh>
    <phoneticPr fontId="37"/>
  </si>
  <si>
    <t>入力チェック２</t>
    <rPh sb="0" eb="2">
      <t>ニュウリョク</t>
    </rPh>
    <phoneticPr fontId="37"/>
  </si>
  <si>
    <t>入力チェック３</t>
    <rPh sb="0" eb="2">
      <t>ニュウリョク</t>
    </rPh>
    <phoneticPr fontId="37"/>
  </si>
  <si>
    <t>入力チェック４</t>
    <rPh sb="0" eb="2">
      <t>ニュウリョク</t>
    </rPh>
    <phoneticPr fontId="37"/>
  </si>
  <si>
    <t>入力チェック５</t>
    <rPh sb="0" eb="2">
      <t>ニュウリョク</t>
    </rPh>
    <phoneticPr fontId="37"/>
  </si>
  <si>
    <t>エラー：未入力箇所があります。色付き（薄い黄色）のセルを順番通りに入力してください。入力が完了すると、該当学生の総合認定のセルに色（濃い黄色）がつきます。</t>
    <rPh sb="4" eb="7">
      <t>ミニュウリョク</t>
    </rPh>
    <rPh sb="7" eb="9">
      <t>カショ</t>
    </rPh>
    <rPh sb="15" eb="16">
      <t>イロ</t>
    </rPh>
    <rPh sb="16" eb="17">
      <t>ツキ</t>
    </rPh>
    <rPh sb="19" eb="20">
      <t>ウス</t>
    </rPh>
    <rPh sb="21" eb="23">
      <t>キイロ</t>
    </rPh>
    <rPh sb="28" eb="29">
      <t>ジュン</t>
    </rPh>
    <rPh sb="29" eb="30">
      <t>バン</t>
    </rPh>
    <rPh sb="30" eb="31">
      <t>ドオ</t>
    </rPh>
    <rPh sb="33" eb="35">
      <t>ニュウリョク</t>
    </rPh>
    <rPh sb="42" eb="44">
      <t>ニュウリョク</t>
    </rPh>
    <rPh sb="45" eb="47">
      <t>カンリョウ</t>
    </rPh>
    <rPh sb="51" eb="53">
      <t>ガイトウ</t>
    </rPh>
    <rPh sb="53" eb="55">
      <t>ガクセイ</t>
    </rPh>
    <rPh sb="56" eb="60">
      <t>ソウゴウニンテイ</t>
    </rPh>
    <rPh sb="64" eb="65">
      <t>イロ</t>
    </rPh>
    <rPh sb="66" eb="67">
      <t>コ</t>
    </rPh>
    <rPh sb="68" eb="70">
      <t>キイロ</t>
    </rPh>
    <phoneticPr fontId="11"/>
  </si>
  <si>
    <t>退学時の総合認定は</t>
    <rPh sb="0" eb="3">
      <t>タイガクジ</t>
    </rPh>
    <rPh sb="4" eb="6">
      <t>ソウゴウ</t>
    </rPh>
    <rPh sb="6" eb="8">
      <t>ニンテイ</t>
    </rPh>
    <phoneticPr fontId="37"/>
  </si>
  <si>
    <r>
      <t>７．機構に送付が必要な理由</t>
    </r>
    <r>
      <rPr>
        <b/>
        <sz val="10"/>
        <rFont val="ＭＳ Ｐゴシック"/>
        <family val="3"/>
        <charset val="128"/>
      </rPr>
      <t xml:space="preserve">
</t>
    </r>
    <r>
      <rPr>
        <sz val="10"/>
        <rFont val="ＭＳ Ｐゴシック"/>
        <family val="3"/>
        <charset val="128"/>
      </rPr>
      <t>　　　　機構に送付が必要となった場合の該当理由の□に✔をいれてください（その他に該当する場合は理由も記入してください）。
　　　　※未振込分が発生した場合、以下の【注意】を読んでいただき、□に✔をいれてください。
　　　　※振込超過がある場合は、「振込金受取書」のコピーを異動願（届）にホチキス留めしてください。</t>
    </r>
    <rPh sb="2" eb="4">
      <t>キコウ</t>
    </rPh>
    <rPh sb="5" eb="7">
      <t>ソウフ</t>
    </rPh>
    <rPh sb="8" eb="10">
      <t>ヒツヨウ</t>
    </rPh>
    <rPh sb="11" eb="13">
      <t>リユウ</t>
    </rPh>
    <rPh sb="18" eb="20">
      <t>キコウ</t>
    </rPh>
    <rPh sb="21" eb="23">
      <t>ソウフ</t>
    </rPh>
    <rPh sb="24" eb="26">
      <t>ヒツヨウ</t>
    </rPh>
    <rPh sb="30" eb="32">
      <t>バアイ</t>
    </rPh>
    <rPh sb="52" eb="53">
      <t>タ</t>
    </rPh>
    <rPh sb="54" eb="56">
      <t>ガイトウ</t>
    </rPh>
    <rPh sb="58" eb="60">
      <t>バアイ</t>
    </rPh>
    <rPh sb="61" eb="63">
      <t>リユウ</t>
    </rPh>
    <rPh sb="64" eb="66">
      <t>キニュウ</t>
    </rPh>
    <rPh sb="80" eb="84">
      <t>ミフリコミブン</t>
    </rPh>
    <rPh sb="85" eb="87">
      <t>ハッセイ</t>
    </rPh>
    <rPh sb="89" eb="91">
      <t>バアイ</t>
    </rPh>
    <rPh sb="92" eb="94">
      <t>イカ</t>
    </rPh>
    <rPh sb="96" eb="98">
      <t>チュウイ</t>
    </rPh>
    <rPh sb="100" eb="101">
      <t>ヨ</t>
    </rPh>
    <phoneticPr fontId="11"/>
  </si>
  <si>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11"/>
  </si>
  <si>
    <t>電　話　番　号</t>
    <rPh sb="0" eb="1">
      <t>デン</t>
    </rPh>
    <rPh sb="2" eb="3">
      <t>ハナシ</t>
    </rPh>
    <rPh sb="4" eb="5">
      <t>バン</t>
    </rPh>
    <rPh sb="6" eb="7">
      <t>ゴウ</t>
    </rPh>
    <phoneticPr fontId="37"/>
  </si>
  <si>
    <t>最終振込年月</t>
    <rPh sb="0" eb="2">
      <t>サイシュウ</t>
    </rPh>
    <rPh sb="2" eb="6">
      <t>フリコミネンゲツ</t>
    </rPh>
    <phoneticPr fontId="11"/>
  </si>
  <si>
    <t>月</t>
    <rPh sb="0" eb="1">
      <t>ゲツ</t>
    </rPh>
    <phoneticPr fontId="11"/>
  </si>
  <si>
    <t>振込超過</t>
    <rPh sb="0" eb="4">
      <t>フリコミチョウカ</t>
    </rPh>
    <phoneticPr fontId="11"/>
  </si>
  <si>
    <t>か月</t>
    <rPh sb="1" eb="2">
      <t>ゲツ</t>
    </rPh>
    <phoneticPr fontId="11"/>
  </si>
  <si>
    <t>有</t>
    <rPh sb="0" eb="1">
      <t>ユウ</t>
    </rPh>
    <phoneticPr fontId="11"/>
  </si>
  <si>
    <t>無</t>
    <rPh sb="0" eb="1">
      <t>ナ</t>
    </rPh>
    <phoneticPr fontId="11"/>
  </si>
  <si>
    <t>送付必要</t>
    <rPh sb="0" eb="2">
      <t>ソウフ</t>
    </rPh>
    <rPh sb="2" eb="4">
      <t>ヒツヨウ</t>
    </rPh>
    <phoneticPr fontId="11"/>
  </si>
  <si>
    <t>送付不要</t>
    <rPh sb="0" eb="2">
      <t>ソウフ</t>
    </rPh>
    <rPh sb="2" eb="4">
      <t>フヨウ</t>
    </rPh>
    <phoneticPr fontId="11"/>
  </si>
  <si>
    <t>異動始期チェック</t>
    <rPh sb="0" eb="2">
      <t>イドウ</t>
    </rPh>
    <rPh sb="2" eb="4">
      <t>シキ</t>
    </rPh>
    <phoneticPr fontId="37"/>
  </si>
  <si>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11"/>
  </si>
  <si>
    <t>該当</t>
    <rPh sb="0" eb="2">
      <t>ガイトウ</t>
    </rPh>
    <phoneticPr fontId="11"/>
  </si>
  <si>
    <r>
      <t>　※【特例１】に該当した場合、廃止事由①～③、警告事由①～③の✔は不要です。
　　 総合判定のみ選択してください。
　※</t>
    </r>
    <r>
      <rPr>
        <u val="double"/>
        <sz val="11"/>
        <rFont val="ＭＳ Ｐゴシック"/>
        <family val="3"/>
        <charset val="128"/>
      </rPr>
      <t>詳細は、事務手引き≪第7-2≫適格認定学業を参照してください。</t>
    </r>
    <rPh sb="3" eb="5">
      <t>トクレイ</t>
    </rPh>
    <rPh sb="8" eb="10">
      <t>ガイトウ</t>
    </rPh>
    <rPh sb="12" eb="14">
      <t>バアイ</t>
    </rPh>
    <rPh sb="15" eb="17">
      <t>ハイシ</t>
    </rPh>
    <rPh sb="17" eb="19">
      <t>ジユウ</t>
    </rPh>
    <rPh sb="23" eb="25">
      <t>ケイコク</t>
    </rPh>
    <rPh sb="25" eb="27">
      <t>ジユウ</t>
    </rPh>
    <rPh sb="33" eb="35">
      <t>フヨウ</t>
    </rPh>
    <rPh sb="42" eb="44">
      <t>ソウゴウ</t>
    </rPh>
    <rPh sb="44" eb="46">
      <t>ハンテイ</t>
    </rPh>
    <rPh sb="48" eb="50">
      <t>センタク</t>
    </rPh>
    <rPh sb="60" eb="62">
      <t>ショウサイ</t>
    </rPh>
    <rPh sb="64" eb="68">
      <t>ジムテビ</t>
    </rPh>
    <rPh sb="70" eb="71">
      <t>ダイ</t>
    </rPh>
    <rPh sb="75" eb="79">
      <t>テキカクニンテイ</t>
    </rPh>
    <rPh sb="79" eb="81">
      <t>ガクギョウ</t>
    </rPh>
    <rPh sb="82" eb="84">
      <t>サンショウ</t>
    </rPh>
    <phoneticPr fontId="11"/>
  </si>
  <si>
    <t>H</t>
    <phoneticPr fontId="11"/>
  </si>
  <si>
    <t>H</t>
    <phoneticPr fontId="11"/>
  </si>
  <si>
    <t>不可反映</t>
    <rPh sb="0" eb="2">
      <t>フカ</t>
    </rPh>
    <rPh sb="2" eb="4">
      <t>ハンエイ</t>
    </rPh>
    <phoneticPr fontId="11"/>
  </si>
  <si>
    <t>継続-停止</t>
    <rPh sb="0" eb="2">
      <t>ケイゾク</t>
    </rPh>
    <rPh sb="3" eb="5">
      <t>テイシ</t>
    </rPh>
    <phoneticPr fontId="11"/>
  </si>
  <si>
    <t>警告-警告</t>
    <rPh sb="0" eb="2">
      <t>ケイコク</t>
    </rPh>
    <rPh sb="3" eb="5">
      <t>ケイコク</t>
    </rPh>
    <phoneticPr fontId="11"/>
  </si>
  <si>
    <t>停止-警告</t>
    <rPh sb="0" eb="2">
      <t>テイシ</t>
    </rPh>
    <rPh sb="3" eb="5">
      <t>ケイコク</t>
    </rPh>
    <phoneticPr fontId="11"/>
  </si>
  <si>
    <t>停止-停止</t>
    <rPh sb="0" eb="2">
      <t>テイシ</t>
    </rPh>
    <rPh sb="3" eb="5">
      <t>テイシ</t>
    </rPh>
    <phoneticPr fontId="11"/>
  </si>
  <si>
    <t>✔</t>
    <phoneticPr fontId="11"/>
  </si>
  <si>
    <t>下から</t>
    <rPh sb="0" eb="1">
      <t>シタ</t>
    </rPh>
    <phoneticPr fontId="11"/>
  </si>
  <si>
    <r>
      <t>以下の</t>
    </r>
    <r>
      <rPr>
        <b/>
        <sz val="11"/>
        <rFont val="ＭＳ Ｐゴシック"/>
        <family val="3"/>
        <charset val="128"/>
      </rPr>
      <t xml:space="preserve">廃止（返還必要）事由
</t>
    </r>
    <r>
      <rPr>
        <sz val="11"/>
        <rFont val="ＭＳ Ｐゴシック"/>
        <family val="3"/>
        <charset val="128"/>
      </rPr>
      <t>に該当しますか？</t>
    </r>
    <rPh sb="0" eb="2">
      <t>イカ</t>
    </rPh>
    <rPh sb="3" eb="5">
      <t>ハイシ</t>
    </rPh>
    <rPh sb="6" eb="8">
      <t>ヘンカン</t>
    </rPh>
    <rPh sb="8" eb="10">
      <t>ヒツヨウ</t>
    </rPh>
    <rPh sb="11" eb="13">
      <t>ジユウ</t>
    </rPh>
    <rPh sb="15" eb="17">
      <t>ガイトウ</t>
    </rPh>
    <phoneticPr fontId="11"/>
  </si>
  <si>
    <r>
      <t>以下の</t>
    </r>
    <r>
      <rPr>
        <b/>
        <sz val="11"/>
        <rFont val="ＭＳ Ｐゴシック"/>
        <family val="3"/>
        <charset val="128"/>
      </rPr>
      <t>廃止事由</t>
    </r>
    <r>
      <rPr>
        <sz val="11"/>
        <rFont val="ＭＳ Ｐゴシック"/>
        <family val="3"/>
        <charset val="128"/>
      </rPr>
      <t>に該当しますか？</t>
    </r>
    <rPh sb="0" eb="2">
      <t>イカ</t>
    </rPh>
    <rPh sb="3" eb="5">
      <t>ハイシ</t>
    </rPh>
    <rPh sb="5" eb="7">
      <t>ジユウ</t>
    </rPh>
    <rPh sb="8" eb="10">
      <t>ガイトウ</t>
    </rPh>
    <phoneticPr fontId="11"/>
  </si>
  <si>
    <r>
      <t>以下の</t>
    </r>
    <r>
      <rPr>
        <b/>
        <sz val="11"/>
        <rFont val="ＭＳ Ｐゴシック"/>
        <family val="3"/>
        <charset val="128"/>
      </rPr>
      <t>警告事由</t>
    </r>
    <r>
      <rPr>
        <sz val="11"/>
        <rFont val="ＭＳ Ｐゴシック"/>
        <family val="3"/>
        <charset val="128"/>
      </rPr>
      <t>に該当しますか？</t>
    </r>
    <rPh sb="0" eb="2">
      <t>イカ</t>
    </rPh>
    <rPh sb="3" eb="5">
      <t>ケイコク</t>
    </rPh>
    <rPh sb="5" eb="7">
      <t>ジユウ</t>
    </rPh>
    <rPh sb="8" eb="10">
      <t>ガイトウ</t>
    </rPh>
    <phoneticPr fontId="11"/>
  </si>
  <si>
    <t>以下の特例事由に該当なし</t>
    <rPh sb="0" eb="2">
      <t>イカ</t>
    </rPh>
    <rPh sb="3" eb="5">
      <t>トクレイ</t>
    </rPh>
    <rPh sb="5" eb="7">
      <t>ジユウ</t>
    </rPh>
    <rPh sb="8" eb="10">
      <t>ガイトウ</t>
    </rPh>
    <phoneticPr fontId="11"/>
  </si>
  <si>
    <t>上記の廃止（返還必要）事由に
該当なし</t>
    <rPh sb="0" eb="2">
      <t>ジョウキ</t>
    </rPh>
    <rPh sb="3" eb="5">
      <t>ハイシ</t>
    </rPh>
    <rPh sb="6" eb="8">
      <t>ヘンカン</t>
    </rPh>
    <rPh sb="8" eb="10">
      <t>ヒツヨウ</t>
    </rPh>
    <rPh sb="11" eb="13">
      <t>ジユウ</t>
    </rPh>
    <rPh sb="15" eb="17">
      <t>ガイトウ</t>
    </rPh>
    <phoneticPr fontId="11"/>
  </si>
  <si>
    <t>上記の廃止（返還必要）事由に
該当なし</t>
    <rPh sb="0" eb="2">
      <t>ジョウキ</t>
    </rPh>
    <rPh sb="3" eb="5">
      <t>ハイシ</t>
    </rPh>
    <rPh sb="6" eb="10">
      <t>ヘンカンヒツヨウ</t>
    </rPh>
    <rPh sb="11" eb="13">
      <t>ジユウ</t>
    </rPh>
    <rPh sb="15" eb="17">
      <t>ガイトウ</t>
    </rPh>
    <phoneticPr fontId="11"/>
  </si>
  <si>
    <t>上記に該当しない</t>
    <rPh sb="0" eb="2">
      <t>ジョウキ</t>
    </rPh>
    <rPh sb="3" eb="5">
      <t>ガイトウ</t>
    </rPh>
    <phoneticPr fontId="11"/>
  </si>
  <si>
    <t>しない</t>
    <phoneticPr fontId="11"/>
  </si>
  <si>
    <r>
      <t>４．学校から機構への連絡事項記入欄</t>
    </r>
    <r>
      <rPr>
        <b/>
        <sz val="10"/>
        <rFont val="ＭＳ Ｐゴシック"/>
        <family val="3"/>
        <charset val="128"/>
      </rPr>
      <t xml:space="preserve">
</t>
    </r>
    <r>
      <rPr>
        <sz val="10"/>
        <rFont val="ＭＳ Ｐゴシック"/>
        <family val="3"/>
        <charset val="128"/>
      </rPr>
      <t>　　　　学校から機構への連絡事項があればこちらに入力してください（入力上限全角８０字）。　</t>
    </r>
    <rPh sb="2" eb="4">
      <t>ガッコウ</t>
    </rPh>
    <rPh sb="6" eb="8">
      <t>キコウ</t>
    </rPh>
    <rPh sb="10" eb="12">
      <t>レンラク</t>
    </rPh>
    <rPh sb="12" eb="14">
      <t>ジコウ</t>
    </rPh>
    <rPh sb="14" eb="16">
      <t>キニュウ</t>
    </rPh>
    <rPh sb="16" eb="17">
      <t>ラン</t>
    </rPh>
    <rPh sb="22" eb="24">
      <t>ガッコウ</t>
    </rPh>
    <rPh sb="26" eb="28">
      <t>キコウ</t>
    </rPh>
    <rPh sb="30" eb="32">
      <t>レンラク</t>
    </rPh>
    <rPh sb="32" eb="34">
      <t>ジコウ</t>
    </rPh>
    <rPh sb="42" eb="44">
      <t>ニュウリョク</t>
    </rPh>
    <rPh sb="51" eb="53">
      <t>ニュウリョク</t>
    </rPh>
    <rPh sb="53" eb="55">
      <t>ジョウゲン</t>
    </rPh>
    <rPh sb="55" eb="57">
      <t>ゼンカク</t>
    </rPh>
    <rPh sb="59" eb="60">
      <t>ジ</t>
    </rPh>
    <phoneticPr fontId="11"/>
  </si>
  <si>
    <t>学校証明欄の入力完了です。シート③適格認定（学校入力用）に進んでください。</t>
    <rPh sb="0" eb="2">
      <t>ガッコウ</t>
    </rPh>
    <rPh sb="2" eb="5">
      <t>ショウメイラン</t>
    </rPh>
    <rPh sb="6" eb="8">
      <t>ニュウリョク</t>
    </rPh>
    <rPh sb="8" eb="10">
      <t>カンリョウ</t>
    </rPh>
    <rPh sb="17" eb="21">
      <t>テキカクニンテイ</t>
    </rPh>
    <rPh sb="22" eb="24">
      <t>ガッコウ</t>
    </rPh>
    <rPh sb="24" eb="26">
      <t>ニュウリョク</t>
    </rPh>
    <rPh sb="26" eb="27">
      <t>ヨウ</t>
    </rPh>
    <rPh sb="29" eb="30">
      <t>スス</t>
    </rPh>
    <phoneticPr fontId="11"/>
  </si>
  <si>
    <t>③認定報告（学校入力用）</t>
    <rPh sb="1" eb="3">
      <t>ニンテイ</t>
    </rPh>
    <rPh sb="3" eb="5">
      <t>ホウコク</t>
    </rPh>
    <rPh sb="6" eb="8">
      <t>ガッコウ</t>
    </rPh>
    <rPh sb="8" eb="10">
      <t>ニュウリョク</t>
    </rPh>
    <rPh sb="10" eb="11">
      <t>ヨウ</t>
    </rPh>
    <phoneticPr fontId="11"/>
  </si>
  <si>
    <r>
      <t>３．認定報告の入力</t>
    </r>
    <r>
      <rPr>
        <sz val="10"/>
        <rFont val="ＭＳ Ｐゴシック"/>
        <family val="3"/>
        <charset val="128"/>
      </rPr>
      <t xml:space="preserve">
     　　色付き（薄い黄色）のセルを順番通りに入力してください。</t>
    </r>
    <rPh sb="2" eb="6">
      <t>ニンテイホウコク</t>
    </rPh>
    <rPh sb="7" eb="9">
      <t>ニュウリョク</t>
    </rPh>
    <rPh sb="17" eb="19">
      <t>イロツ</t>
    </rPh>
    <rPh sb="21" eb="22">
      <t>ウス</t>
    </rPh>
    <rPh sb="23" eb="25">
      <t>キイロ</t>
    </rPh>
    <rPh sb="30" eb="33">
      <t>ジュンバンドオ</t>
    </rPh>
    <rPh sb="35" eb="37">
      <t>ニュウリョク</t>
    </rPh>
    <phoneticPr fontId="11"/>
  </si>
  <si>
    <t>学力基準（廃止事由①～③、警告事由①～③）
を確認の上、【特例1】を適応した後の
最終的な総合判定を選択してください
「継続」・「警告」・「停止」・「廃止（返還不要）」・「廃止（返還必要）」</t>
    <rPh sb="0" eb="2">
      <t>ガクリョク</t>
    </rPh>
    <rPh sb="2" eb="4">
      <t>キジュン</t>
    </rPh>
    <rPh sb="5" eb="7">
      <t>ハイシ</t>
    </rPh>
    <rPh sb="7" eb="9">
      <t>ジユウ</t>
    </rPh>
    <rPh sb="13" eb="15">
      <t>ケイコク</t>
    </rPh>
    <rPh sb="15" eb="17">
      <t>ジユウ</t>
    </rPh>
    <rPh sb="23" eb="25">
      <t>カクニン</t>
    </rPh>
    <rPh sb="26" eb="27">
      <t>ウエ</t>
    </rPh>
    <rPh sb="29" eb="31">
      <t>トクレイ</t>
    </rPh>
    <rPh sb="34" eb="36">
      <t>テキオウ</t>
    </rPh>
    <rPh sb="38" eb="39">
      <t>アト</t>
    </rPh>
    <rPh sb="41" eb="44">
      <t>サイシュウテキ</t>
    </rPh>
    <rPh sb="45" eb="47">
      <t>ソウゴウ</t>
    </rPh>
    <rPh sb="47" eb="49">
      <t>ハンテイ</t>
    </rPh>
    <rPh sb="50" eb="52">
      <t>センタク</t>
    </rPh>
    <rPh sb="60" eb="62">
      <t>ケイゾク</t>
    </rPh>
    <rPh sb="65" eb="67">
      <t>ケイコク</t>
    </rPh>
    <rPh sb="70" eb="72">
      <t>テイシ</t>
    </rPh>
    <rPh sb="75" eb="77">
      <t>ハイシ</t>
    </rPh>
    <rPh sb="78" eb="80">
      <t>ヘンカン</t>
    </rPh>
    <rPh sb="80" eb="82">
      <t>フヨウ</t>
    </rPh>
    <rPh sb="86" eb="88">
      <t>ハイシ</t>
    </rPh>
    <rPh sb="89" eb="91">
      <t>ヘンカン</t>
    </rPh>
    <rPh sb="91" eb="93">
      <t>ヒツヨウ</t>
    </rPh>
    <phoneticPr fontId="11"/>
  </si>
  <si>
    <t>廃止（返還必要）</t>
  </si>
  <si>
    <t>基本的な流れ</t>
    <rPh sb="0" eb="3">
      <t>キホンテキ</t>
    </rPh>
    <rPh sb="4" eb="5">
      <t>ナガ</t>
    </rPh>
    <phoneticPr fontId="37"/>
  </si>
  <si>
    <t>ステップ０</t>
    <phoneticPr fontId="37"/>
  </si>
  <si>
    <t>ステップ１</t>
    <phoneticPr fontId="37"/>
  </si>
  <si>
    <t>振込超過なし</t>
    <rPh sb="0" eb="2">
      <t>フリコミ</t>
    </rPh>
    <rPh sb="2" eb="4">
      <t>チョウカ</t>
    </rPh>
    <phoneticPr fontId="37"/>
  </si>
  <si>
    <t>ステップ２</t>
    <phoneticPr fontId="37"/>
  </si>
  <si>
    <t>ステップ３</t>
    <phoneticPr fontId="37"/>
  </si>
  <si>
    <t>異動願（届）作成</t>
    <rPh sb="0" eb="6">
      <t>イドウネガイ</t>
    </rPh>
    <rPh sb="6" eb="8">
      <t>サクセイ</t>
    </rPh>
    <phoneticPr fontId="37"/>
  </si>
  <si>
    <t>スカラAC入力</t>
    <rPh sb="5" eb="7">
      <t>ニュウリョク</t>
    </rPh>
    <phoneticPr fontId="37"/>
  </si>
  <si>
    <t>入力をお忘れなく！</t>
    <rPh sb="0" eb="2">
      <t>ニュウリョク</t>
    </rPh>
    <rPh sb="4" eb="5">
      <t>ワス</t>
    </rPh>
    <phoneticPr fontId="37"/>
  </si>
  <si>
    <t>適する時期に振込を止める</t>
    <rPh sb="0" eb="1">
      <t>テキ</t>
    </rPh>
    <rPh sb="3" eb="5">
      <t>ジキ</t>
    </rPh>
    <rPh sb="6" eb="8">
      <t>フリコミ</t>
    </rPh>
    <rPh sb="9" eb="10">
      <t>ト</t>
    </rPh>
    <phoneticPr fontId="37"/>
  </si>
  <si>
    <t>？保留はいつかけたらよい？</t>
    <rPh sb="1" eb="3">
      <t>ホリュウ</t>
    </rPh>
    <phoneticPr fontId="37"/>
  </si>
  <si>
    <t>添付書類を準備</t>
    <rPh sb="0" eb="4">
      <t>テンプショルイ</t>
    </rPh>
    <rPh sb="5" eb="7">
      <t>ジュンビ</t>
    </rPh>
    <phoneticPr fontId="37"/>
  </si>
  <si>
    <t>Excelのファイルを用い、
異動願を完成させます。</t>
    <rPh sb="11" eb="12">
      <t>モチ</t>
    </rPh>
    <rPh sb="15" eb="18">
      <t>イドウネガイ</t>
    </rPh>
    <rPh sb="19" eb="21">
      <t>カンセイ</t>
    </rPh>
    <phoneticPr fontId="37"/>
  </si>
  <si>
    <t>振込超過あり</t>
    <rPh sb="0" eb="2">
      <t>フリコミ</t>
    </rPh>
    <rPh sb="2" eb="4">
      <t>チョウカ</t>
    </rPh>
    <phoneticPr fontId="37"/>
  </si>
  <si>
    <t>振込金受取書コピー</t>
    <rPh sb="0" eb="2">
      <t>フリコミ</t>
    </rPh>
    <rPh sb="2" eb="3">
      <t>キン</t>
    </rPh>
    <rPh sb="3" eb="6">
      <t>ウケトリショ</t>
    </rPh>
    <phoneticPr fontId="37"/>
  </si>
  <si>
    <t>振込金受取書コピーとホチキス留め</t>
    <rPh sb="0" eb="2">
      <t>フリコミ</t>
    </rPh>
    <rPh sb="2" eb="3">
      <t>キン</t>
    </rPh>
    <rPh sb="3" eb="6">
      <t>ウケトリショ</t>
    </rPh>
    <rPh sb="14" eb="15">
      <t>ド</t>
    </rPh>
    <phoneticPr fontId="37"/>
  </si>
  <si>
    <t>スカラAC入力ができない</t>
    <rPh sb="5" eb="7">
      <t>ニュウリョク</t>
    </rPh>
    <phoneticPr fontId="37"/>
  </si>
  <si>
    <t>ステップ１ー(１)　異動願（届）作成　「①基本情報・異動情報」</t>
    <rPh sb="21" eb="25">
      <t>キホンジョウホウ</t>
    </rPh>
    <rPh sb="26" eb="28">
      <t>イドウ</t>
    </rPh>
    <rPh sb="28" eb="30">
      <t>ジョウホウ</t>
    </rPh>
    <phoneticPr fontId="37"/>
  </si>
  <si>
    <t>※１</t>
    <phoneticPr fontId="37"/>
  </si>
  <si>
    <t>yyyy/mm/ddの形式で入力してください</t>
    <rPh sb="11" eb="13">
      <t>ケイシキ</t>
    </rPh>
    <rPh sb="14" eb="16">
      <t>ニュウリョク</t>
    </rPh>
    <phoneticPr fontId="37"/>
  </si>
  <si>
    <t>※２</t>
    <phoneticPr fontId="37"/>
  </si>
  <si>
    <t>★POINT★</t>
    <phoneticPr fontId="37"/>
  </si>
  <si>
    <t>未入力箇所があるとセルの色が赤くなり「エラー」と表示されます。必要項目を全て入力してください。
全ての入力が完了するとセルが青くなり「入力完了」と表示されます。</t>
    <phoneticPr fontId="37"/>
  </si>
  <si>
    <t>※３</t>
    <phoneticPr fontId="37"/>
  </si>
  <si>
    <t>退学事由をプルダウンから選択してください。</t>
    <rPh sb="0" eb="2">
      <t>タイガク</t>
    </rPh>
    <rPh sb="2" eb="4">
      <t>ジユウ</t>
    </rPh>
    <rPh sb="12" eb="14">
      <t>センタク</t>
    </rPh>
    <phoneticPr fontId="37"/>
  </si>
  <si>
    <t>　①「学生」が入力した基本情報を「学校担当者」が確認します。</t>
    <rPh sb="3" eb="5">
      <t>ガクセイ</t>
    </rPh>
    <rPh sb="7" eb="9">
      <t>ニュウリョク</t>
    </rPh>
    <rPh sb="11" eb="15">
      <t>キホンジョウホウ</t>
    </rPh>
    <rPh sb="17" eb="19">
      <t>ガッコウ</t>
    </rPh>
    <rPh sb="19" eb="22">
      <t>タントウシャ</t>
    </rPh>
    <rPh sb="24" eb="26">
      <t>カクニン</t>
    </rPh>
    <phoneticPr fontId="37"/>
  </si>
  <si>
    <t>　②「学生」が入力した異動情報を「学校担当者」が確認し、「学校担当者」が異動情報を入力します。</t>
    <rPh sb="3" eb="5">
      <t>ガクセイ</t>
    </rPh>
    <rPh sb="7" eb="9">
      <t>ニュウリョク</t>
    </rPh>
    <rPh sb="11" eb="13">
      <t>イドウ</t>
    </rPh>
    <rPh sb="13" eb="15">
      <t>ジョウホウ</t>
    </rPh>
    <rPh sb="17" eb="19">
      <t>ガッコウ</t>
    </rPh>
    <rPh sb="19" eb="22">
      <t>タントウシャ</t>
    </rPh>
    <rPh sb="24" eb="26">
      <t>カクニン</t>
    </rPh>
    <rPh sb="29" eb="31">
      <t>ガッコウ</t>
    </rPh>
    <rPh sb="31" eb="34">
      <t>タントウシャ</t>
    </rPh>
    <rPh sb="36" eb="38">
      <t>イドウ</t>
    </rPh>
    <rPh sb="38" eb="40">
      <t>ジョウホウ</t>
    </rPh>
    <rPh sb="41" eb="43">
      <t>ニュウリョク</t>
    </rPh>
    <phoneticPr fontId="37"/>
  </si>
  <si>
    <t>※５</t>
    <phoneticPr fontId="37"/>
  </si>
  <si>
    <t>授業料未納による遡り退学に該当する場合は「はい」を、該当しない場合は「いいえ」をプルダウンから選択してください。</t>
    <rPh sb="0" eb="3">
      <t>ジュギョウリョウ</t>
    </rPh>
    <rPh sb="3" eb="5">
      <t>ミノウ</t>
    </rPh>
    <rPh sb="8" eb="9">
      <t>サカノボ</t>
    </rPh>
    <rPh sb="10" eb="12">
      <t>タイガク</t>
    </rPh>
    <rPh sb="13" eb="15">
      <t>ガイトウ</t>
    </rPh>
    <rPh sb="17" eb="19">
      <t>バアイ</t>
    </rPh>
    <rPh sb="26" eb="28">
      <t>ガイトウ</t>
    </rPh>
    <rPh sb="31" eb="33">
      <t>バアイ</t>
    </rPh>
    <rPh sb="47" eb="49">
      <t>センタク</t>
    </rPh>
    <phoneticPr fontId="37"/>
  </si>
  <si>
    <t>Q）授業料未納による遡り退学とは</t>
    <rPh sb="2" eb="5">
      <t>ジュギョウリョウ</t>
    </rPh>
    <rPh sb="5" eb="7">
      <t>ミノウ</t>
    </rPh>
    <rPh sb="10" eb="11">
      <t>サカノボ</t>
    </rPh>
    <rPh sb="12" eb="14">
      <t>タイガク</t>
    </rPh>
    <phoneticPr fontId="37"/>
  </si>
  <si>
    <t>A）授業料未納による遡及退学・除籍に限り、「退学/除籍の事実が決定する日」までの間に振り込まれた奨学金を、通常の貸与額として取扱うことが可能です。</t>
    <rPh sb="2" eb="7">
      <t>ジュギョウリョウミノウ</t>
    </rPh>
    <rPh sb="10" eb="12">
      <t>ソキュウ</t>
    </rPh>
    <rPh sb="12" eb="14">
      <t>タイガク</t>
    </rPh>
    <rPh sb="15" eb="17">
      <t>ジョセキ</t>
    </rPh>
    <rPh sb="18" eb="19">
      <t>カギ</t>
    </rPh>
    <rPh sb="22" eb="24">
      <t>タイガク</t>
    </rPh>
    <rPh sb="25" eb="27">
      <t>ジョセキ</t>
    </rPh>
    <rPh sb="28" eb="30">
      <t>ジジツ</t>
    </rPh>
    <rPh sb="31" eb="33">
      <t>ケッテイ</t>
    </rPh>
    <rPh sb="35" eb="36">
      <t>ヒ</t>
    </rPh>
    <rPh sb="40" eb="41">
      <t>アイダ</t>
    </rPh>
    <rPh sb="42" eb="43">
      <t>フ</t>
    </rPh>
    <rPh sb="44" eb="45">
      <t>コ</t>
    </rPh>
    <rPh sb="48" eb="51">
      <t>ショウガクキン</t>
    </rPh>
    <rPh sb="53" eb="55">
      <t>ツウジョウ</t>
    </rPh>
    <rPh sb="56" eb="58">
      <t>タイヨ</t>
    </rPh>
    <rPh sb="58" eb="59">
      <t>ガク</t>
    </rPh>
    <rPh sb="62" eb="64">
      <t>トリアツカ</t>
    </rPh>
    <rPh sb="68" eb="70">
      <t>カノウ</t>
    </rPh>
    <phoneticPr fontId="37"/>
  </si>
  <si>
    <t>　②-B 授業料未納による遡り退学ですか。　ー「いいえ」を選択した場合</t>
    <rPh sb="5" eb="8">
      <t>ジュギョウリョウ</t>
    </rPh>
    <rPh sb="8" eb="10">
      <t>ミノウ</t>
    </rPh>
    <rPh sb="13" eb="14">
      <t>サカノボ</t>
    </rPh>
    <rPh sb="15" eb="17">
      <t>タイガク</t>
    </rPh>
    <rPh sb="29" eb="31">
      <t>センタク</t>
    </rPh>
    <rPh sb="33" eb="35">
      <t>バアイ</t>
    </rPh>
    <phoneticPr fontId="37"/>
  </si>
  <si>
    <t>※６</t>
    <phoneticPr fontId="37"/>
  </si>
  <si>
    <t>退学日をyyyy/mm/ddの形式で入力してください。</t>
    <phoneticPr fontId="37"/>
  </si>
  <si>
    <t>※７</t>
    <phoneticPr fontId="37"/>
  </si>
  <si>
    <t>　②-B 授業料未納による遡り退学ですか。　ー「はい」を選択した場合</t>
    <rPh sb="5" eb="8">
      <t>ジュギョウリョウ</t>
    </rPh>
    <rPh sb="8" eb="10">
      <t>ミノウ</t>
    </rPh>
    <rPh sb="13" eb="14">
      <t>サカノボ</t>
    </rPh>
    <rPh sb="15" eb="17">
      <t>タイガク</t>
    </rPh>
    <rPh sb="28" eb="30">
      <t>センタク</t>
    </rPh>
    <rPh sb="32" eb="34">
      <t>バアイ</t>
    </rPh>
    <phoneticPr fontId="37"/>
  </si>
  <si>
    <t>※８</t>
    <phoneticPr fontId="37"/>
  </si>
  <si>
    <t>退学日に続けて退学決定日をyyyy/mm/ddの形式で入力してください。</t>
    <rPh sb="0" eb="3">
      <t>タイガクビ</t>
    </rPh>
    <rPh sb="4" eb="5">
      <t>ツヅ</t>
    </rPh>
    <rPh sb="7" eb="9">
      <t>タイガク</t>
    </rPh>
    <rPh sb="9" eb="12">
      <t>ケッテイビ</t>
    </rPh>
    <rPh sb="24" eb="26">
      <t>ケイシキ</t>
    </rPh>
    <rPh sb="27" eb="29">
      <t>ニュウリョク</t>
    </rPh>
    <phoneticPr fontId="37"/>
  </si>
  <si>
    <t>※９</t>
    <phoneticPr fontId="37"/>
  </si>
  <si>
    <t>未入力箇所があると「エラー」と表示されます。必要項目を全て入力してください。
全ての入力が完了すると「入力完了」と表示されます。</t>
    <rPh sb="0" eb="3">
      <t>ミニュウリョク</t>
    </rPh>
    <rPh sb="3" eb="5">
      <t>カショ</t>
    </rPh>
    <rPh sb="15" eb="17">
      <t>ヒョウジ</t>
    </rPh>
    <rPh sb="22" eb="24">
      <t>ヒツヨウ</t>
    </rPh>
    <rPh sb="24" eb="26">
      <t>コウモク</t>
    </rPh>
    <rPh sb="27" eb="28">
      <t>スベ</t>
    </rPh>
    <rPh sb="29" eb="31">
      <t>ニュウリョク</t>
    </rPh>
    <phoneticPr fontId="37"/>
  </si>
  <si>
    <t>「退学日」と「退学決定日」の関係が正しく入力されると「正しい退学日と退学決定日が入力されています。」と表示されます。以下のエラーが出た場合は、正しい「退学日」と「退学決定日」の関係ではありません。</t>
    <rPh sb="1" eb="3">
      <t>タイガク</t>
    </rPh>
    <rPh sb="3" eb="4">
      <t>ヒ</t>
    </rPh>
    <rPh sb="7" eb="9">
      <t>タイガク</t>
    </rPh>
    <rPh sb="9" eb="12">
      <t>ケッテイビ</t>
    </rPh>
    <rPh sb="14" eb="16">
      <t>カンケイ</t>
    </rPh>
    <rPh sb="17" eb="18">
      <t>タダ</t>
    </rPh>
    <rPh sb="20" eb="22">
      <t>ニュウリョク</t>
    </rPh>
    <rPh sb="27" eb="28">
      <t>タダ</t>
    </rPh>
    <rPh sb="30" eb="33">
      <t>タイガクビ</t>
    </rPh>
    <rPh sb="34" eb="39">
      <t>タイガクケッテイビ</t>
    </rPh>
    <rPh sb="40" eb="42">
      <t>ニュウリョク</t>
    </rPh>
    <rPh sb="51" eb="53">
      <t>ヒョウジ</t>
    </rPh>
    <rPh sb="58" eb="60">
      <t>イカ</t>
    </rPh>
    <rPh sb="65" eb="66">
      <t>デ</t>
    </rPh>
    <rPh sb="67" eb="69">
      <t>バアイ</t>
    </rPh>
    <rPh sb="71" eb="72">
      <t>タダ</t>
    </rPh>
    <rPh sb="75" eb="78">
      <t>タイガクビ</t>
    </rPh>
    <rPh sb="81" eb="86">
      <t>タイガクケッテイビ</t>
    </rPh>
    <rPh sb="88" eb="90">
      <t>カンケイ</t>
    </rPh>
    <phoneticPr fontId="37"/>
  </si>
  <si>
    <t>◆エラー１：「退学日」が「退学決定日」より後になっています。</t>
    <rPh sb="7" eb="9">
      <t>タイガク</t>
    </rPh>
    <rPh sb="9" eb="10">
      <t>ビ</t>
    </rPh>
    <rPh sb="13" eb="15">
      <t>タイガク</t>
    </rPh>
    <rPh sb="15" eb="17">
      <t>ケッテイ</t>
    </rPh>
    <rPh sb="17" eb="18">
      <t>ビ</t>
    </rPh>
    <rPh sb="21" eb="22">
      <t>アト</t>
    </rPh>
    <phoneticPr fontId="37"/>
  </si>
  <si>
    <t>A）退学日/除籍日に基づく異動始期以降に振込まれた奨学金について、授業料未納による遡及退学・除籍に限り、退学/除籍の事実が決定する日までの間に振り込まれた奨学金を、通常の貸与額として取扱うことが可能です。</t>
    <rPh sb="2" eb="5">
      <t>タイガクビ</t>
    </rPh>
    <rPh sb="6" eb="9">
      <t>ジョセキビ</t>
    </rPh>
    <rPh sb="10" eb="11">
      <t>モト</t>
    </rPh>
    <rPh sb="13" eb="15">
      <t>イドウ</t>
    </rPh>
    <rPh sb="15" eb="17">
      <t>シキ</t>
    </rPh>
    <rPh sb="17" eb="19">
      <t>イコウ</t>
    </rPh>
    <rPh sb="20" eb="22">
      <t>フリコ</t>
    </rPh>
    <rPh sb="25" eb="28">
      <t>ショウガクキン</t>
    </rPh>
    <rPh sb="33" eb="38">
      <t>ジュギョウリョウミノウ</t>
    </rPh>
    <rPh sb="41" eb="43">
      <t>ソキュウ</t>
    </rPh>
    <rPh sb="43" eb="45">
      <t>タイガク</t>
    </rPh>
    <rPh sb="46" eb="48">
      <t>ジョセキ</t>
    </rPh>
    <rPh sb="49" eb="50">
      <t>カギ</t>
    </rPh>
    <rPh sb="52" eb="54">
      <t>タイガク</t>
    </rPh>
    <rPh sb="55" eb="57">
      <t>ジョセキ</t>
    </rPh>
    <rPh sb="58" eb="60">
      <t>ジジツ</t>
    </rPh>
    <rPh sb="61" eb="63">
      <t>ケッテイ</t>
    </rPh>
    <rPh sb="65" eb="66">
      <t>ヒ</t>
    </rPh>
    <rPh sb="69" eb="70">
      <t>アイダ</t>
    </rPh>
    <rPh sb="71" eb="72">
      <t>フ</t>
    </rPh>
    <rPh sb="73" eb="74">
      <t>コ</t>
    </rPh>
    <rPh sb="77" eb="80">
      <t>ショウガクキン</t>
    </rPh>
    <rPh sb="82" eb="84">
      <t>ツウジョウ</t>
    </rPh>
    <rPh sb="85" eb="87">
      <t>タイヨ</t>
    </rPh>
    <rPh sb="87" eb="88">
      <t>ガク</t>
    </rPh>
    <rPh sb="91" eb="93">
      <t>トリアツカ</t>
    </rPh>
    <rPh sb="97" eb="99">
      <t>カノウ</t>
    </rPh>
    <phoneticPr fontId="37"/>
  </si>
  <si>
    <t>◆エラー２：「退学日」が「退学決定日」と同じになっています。</t>
    <rPh sb="7" eb="9">
      <t>タイガク</t>
    </rPh>
    <rPh sb="9" eb="10">
      <t>ビ</t>
    </rPh>
    <rPh sb="13" eb="15">
      <t>タイガク</t>
    </rPh>
    <rPh sb="15" eb="17">
      <t>ケッテイ</t>
    </rPh>
    <rPh sb="17" eb="18">
      <t>ビ</t>
    </rPh>
    <rPh sb="20" eb="21">
      <t>オナ</t>
    </rPh>
    <phoneticPr fontId="37"/>
  </si>
  <si>
    <t>　③「学校担当者」が学校から機構への連絡事項記入欄を入力します（特にない場合は記入は不要です）。</t>
    <rPh sb="3" eb="5">
      <t>ガッコウ</t>
    </rPh>
    <rPh sb="5" eb="8">
      <t>タントウシャ</t>
    </rPh>
    <rPh sb="10" eb="12">
      <t>ガッコウ</t>
    </rPh>
    <rPh sb="14" eb="16">
      <t>キコウ</t>
    </rPh>
    <rPh sb="18" eb="20">
      <t>レンラク</t>
    </rPh>
    <rPh sb="20" eb="22">
      <t>ジコウ</t>
    </rPh>
    <rPh sb="22" eb="25">
      <t>キニュウラン</t>
    </rPh>
    <rPh sb="26" eb="28">
      <t>ニュウリョク</t>
    </rPh>
    <rPh sb="32" eb="33">
      <t>トク</t>
    </rPh>
    <rPh sb="36" eb="38">
      <t>バアイ</t>
    </rPh>
    <rPh sb="39" eb="41">
      <t>キニュウ</t>
    </rPh>
    <rPh sb="42" eb="44">
      <t>フヨウ</t>
    </rPh>
    <phoneticPr fontId="37"/>
  </si>
  <si>
    <t>※10</t>
    <phoneticPr fontId="37"/>
  </si>
  <si>
    <t>未入力でもエラーになりません。</t>
    <rPh sb="0" eb="3">
      <t>ミニュウリョク</t>
    </rPh>
    <phoneticPr fontId="37"/>
  </si>
  <si>
    <t>　④「学校担当者」が学校証明欄を入力します。</t>
    <rPh sb="3" eb="5">
      <t>ガッコウ</t>
    </rPh>
    <rPh sb="5" eb="8">
      <t>タントウシャ</t>
    </rPh>
    <rPh sb="10" eb="12">
      <t>ガッコウ</t>
    </rPh>
    <rPh sb="12" eb="15">
      <t>ショウメイラン</t>
    </rPh>
    <rPh sb="16" eb="18">
      <t>ニュウリョク</t>
    </rPh>
    <phoneticPr fontId="37"/>
  </si>
  <si>
    <t>※11</t>
    <phoneticPr fontId="37"/>
  </si>
  <si>
    <t>学校証明日をyyyy/mm/ddの形式で入力してください。</t>
    <rPh sb="0" eb="5">
      <t>ガッコウショウメイビ</t>
    </rPh>
    <rPh sb="17" eb="19">
      <t>ケイシキ</t>
    </rPh>
    <rPh sb="20" eb="22">
      <t>ニュウリョク</t>
    </rPh>
    <phoneticPr fontId="37"/>
  </si>
  <si>
    <t>※12</t>
    <phoneticPr fontId="37"/>
  </si>
  <si>
    <t>入力制限はありません。</t>
    <rPh sb="0" eb="2">
      <t>ニュウリョク</t>
    </rPh>
    <rPh sb="2" eb="4">
      <t>セイゲン</t>
    </rPh>
    <phoneticPr fontId="37"/>
  </si>
  <si>
    <t>※13</t>
    <phoneticPr fontId="37"/>
  </si>
  <si>
    <t>６ケタの学校番号を入力してください</t>
    <rPh sb="4" eb="8">
      <t>ガッコウバンゴウ</t>
    </rPh>
    <rPh sb="9" eb="11">
      <t>ニュウリョク</t>
    </rPh>
    <phoneticPr fontId="37"/>
  </si>
  <si>
    <t>学校区分は未入力でもエラーにならず、省略可能です。</t>
    <rPh sb="0" eb="4">
      <t>ガッコウクブン</t>
    </rPh>
    <rPh sb="5" eb="8">
      <t>ミニュウリョク</t>
    </rPh>
    <rPh sb="18" eb="20">
      <t>ショウリャク</t>
    </rPh>
    <rPh sb="20" eb="22">
      <t>カノウ</t>
    </rPh>
    <phoneticPr fontId="37"/>
  </si>
  <si>
    <t>　⑤以下の場合は、機構への送付が必要となります。送付な必要な場合は、その理由に✔をいれてください。</t>
    <rPh sb="2" eb="4">
      <t>イカ</t>
    </rPh>
    <rPh sb="5" eb="7">
      <t>バアイ</t>
    </rPh>
    <rPh sb="9" eb="11">
      <t>キコウ</t>
    </rPh>
    <rPh sb="13" eb="15">
      <t>ソウフ</t>
    </rPh>
    <rPh sb="16" eb="18">
      <t>ヒツヨウ</t>
    </rPh>
    <rPh sb="24" eb="26">
      <t>ソウフ</t>
    </rPh>
    <rPh sb="27" eb="29">
      <t>ヒツヨウ</t>
    </rPh>
    <rPh sb="30" eb="32">
      <t>バアイ</t>
    </rPh>
    <rPh sb="36" eb="38">
      <t>リユウ</t>
    </rPh>
    <phoneticPr fontId="37"/>
  </si>
  <si>
    <t>※16</t>
    <phoneticPr fontId="37"/>
  </si>
  <si>
    <t>振込超過がある場合は、振込金受取書のコピーを異動願（届）にホチキス留めのうえ送付してください。</t>
    <rPh sb="0" eb="2">
      <t>フリコミ</t>
    </rPh>
    <rPh sb="2" eb="4">
      <t>チョウカ</t>
    </rPh>
    <rPh sb="7" eb="9">
      <t>バアイ</t>
    </rPh>
    <rPh sb="11" eb="13">
      <t>フリコミ</t>
    </rPh>
    <rPh sb="13" eb="14">
      <t>キン</t>
    </rPh>
    <rPh sb="14" eb="16">
      <t>ウケトリ</t>
    </rPh>
    <rPh sb="16" eb="17">
      <t>ショ</t>
    </rPh>
    <rPh sb="22" eb="24">
      <t>イドウ</t>
    </rPh>
    <rPh sb="24" eb="25">
      <t>ネガイ</t>
    </rPh>
    <rPh sb="26" eb="27">
      <t>トドケ</t>
    </rPh>
    <rPh sb="33" eb="34">
      <t>ド</t>
    </rPh>
    <rPh sb="38" eb="40">
      <t>ソウフ</t>
    </rPh>
    <phoneticPr fontId="37"/>
  </si>
  <si>
    <t>※17</t>
    <phoneticPr fontId="37"/>
  </si>
  <si>
    <t>組戻し後の異動入力は原則として本機構で行います。</t>
    <rPh sb="0" eb="2">
      <t>クミモド</t>
    </rPh>
    <rPh sb="3" eb="4">
      <t>ゴ</t>
    </rPh>
    <rPh sb="5" eb="7">
      <t>イドウ</t>
    </rPh>
    <rPh sb="7" eb="9">
      <t>ニュウリョク</t>
    </rPh>
    <rPh sb="10" eb="12">
      <t>ゲンソク</t>
    </rPh>
    <rPh sb="15" eb="18">
      <t>ホンキコウ</t>
    </rPh>
    <rPh sb="19" eb="20">
      <t>オコナ</t>
    </rPh>
    <phoneticPr fontId="37"/>
  </si>
  <si>
    <t>※18</t>
    <phoneticPr fontId="37"/>
  </si>
  <si>
    <t>その他送付が必要な場合はこちらに✔をいれてください。その際、送付が必要な理由を理由欄に簡潔に御記入ください。</t>
    <rPh sb="2" eb="3">
      <t>タ</t>
    </rPh>
    <rPh sb="3" eb="5">
      <t>ソウフ</t>
    </rPh>
    <rPh sb="6" eb="8">
      <t>ヒツヨウ</t>
    </rPh>
    <rPh sb="9" eb="11">
      <t>バアイ</t>
    </rPh>
    <rPh sb="28" eb="29">
      <t>サイ</t>
    </rPh>
    <rPh sb="30" eb="32">
      <t>ソウフ</t>
    </rPh>
    <rPh sb="33" eb="35">
      <t>ヒツヨウ</t>
    </rPh>
    <rPh sb="36" eb="38">
      <t>リユウ</t>
    </rPh>
    <rPh sb="39" eb="41">
      <t>リユウ</t>
    </rPh>
    <rPh sb="41" eb="42">
      <t>ラン</t>
    </rPh>
    <rPh sb="43" eb="45">
      <t>カンケツ</t>
    </rPh>
    <rPh sb="46" eb="49">
      <t>ゴキニュウ</t>
    </rPh>
    <phoneticPr fontId="37"/>
  </si>
  <si>
    <t>※15</t>
    <phoneticPr fontId="37"/>
  </si>
  <si>
    <t>送付が必要な理由枠にプルダウンから✔を選択してください。</t>
    <rPh sb="0" eb="2">
      <t>ソウフ</t>
    </rPh>
    <rPh sb="3" eb="5">
      <t>ヒツヨウ</t>
    </rPh>
    <rPh sb="6" eb="8">
      <t>リユウ</t>
    </rPh>
    <rPh sb="8" eb="9">
      <t>ワク</t>
    </rPh>
    <rPh sb="19" eb="21">
      <t>センタク</t>
    </rPh>
    <phoneticPr fontId="37"/>
  </si>
  <si>
    <t>例）・組入れが必要</t>
    <rPh sb="0" eb="1">
      <t>レイ</t>
    </rPh>
    <rPh sb="3" eb="5">
      <t>クミイ</t>
    </rPh>
    <rPh sb="7" eb="9">
      <t>ヒツヨウ</t>
    </rPh>
    <phoneticPr fontId="37"/>
  </si>
  <si>
    <t>　　・機構から送付を求められた　等</t>
    <rPh sb="3" eb="5">
      <t>キコウ</t>
    </rPh>
    <rPh sb="7" eb="9">
      <t>ソウフ</t>
    </rPh>
    <rPh sb="10" eb="11">
      <t>モト</t>
    </rPh>
    <rPh sb="16" eb="17">
      <t>トウ</t>
    </rPh>
    <phoneticPr fontId="37"/>
  </si>
  <si>
    <r>
      <t>２０２４年度から原則、</t>
    </r>
    <r>
      <rPr>
        <b/>
        <sz val="25"/>
        <color theme="1"/>
        <rFont val="游ゴシック"/>
        <family val="3"/>
        <charset val="128"/>
      </rPr>
      <t>異動願の送付は</t>
    </r>
    <r>
      <rPr>
        <b/>
        <u val="double"/>
        <sz val="25"/>
        <color theme="1"/>
        <rFont val="游ゴシック"/>
        <family val="3"/>
        <charset val="128"/>
      </rPr>
      <t>不要</t>
    </r>
    <r>
      <rPr>
        <b/>
        <sz val="25"/>
        <color theme="1"/>
        <rFont val="游ゴシック"/>
        <family val="3"/>
        <charset val="128"/>
      </rPr>
      <t>です。</t>
    </r>
    <rPh sb="4" eb="6">
      <t>ネンド</t>
    </rPh>
    <rPh sb="8" eb="10">
      <t>ゲンソク</t>
    </rPh>
    <rPh sb="11" eb="13">
      <t>イドウ</t>
    </rPh>
    <rPh sb="13" eb="14">
      <t>ネガイ</t>
    </rPh>
    <rPh sb="15" eb="17">
      <t>ソウフ</t>
    </rPh>
    <rPh sb="18" eb="20">
      <t>フヨウ</t>
    </rPh>
    <phoneticPr fontId="37"/>
  </si>
  <si>
    <t>※19</t>
    <phoneticPr fontId="37"/>
  </si>
  <si>
    <t>原則送付不要です。</t>
    <rPh sb="0" eb="2">
      <t>ゲンソク</t>
    </rPh>
    <rPh sb="2" eb="4">
      <t>ソウフ</t>
    </rPh>
    <rPh sb="4" eb="6">
      <t>フヨウ</t>
    </rPh>
    <phoneticPr fontId="37"/>
  </si>
  <si>
    <t>送付が不要な場合…</t>
    <rPh sb="0" eb="2">
      <t>ソウフ</t>
    </rPh>
    <rPh sb="3" eb="5">
      <t>フヨウ</t>
    </rPh>
    <rPh sb="6" eb="8">
      <t>バアイ</t>
    </rPh>
    <phoneticPr fontId="37"/>
  </si>
  <si>
    <t>送付が必要な場合…</t>
    <rPh sb="0" eb="2">
      <t>ソウフ</t>
    </rPh>
    <rPh sb="3" eb="5">
      <t>ヒツヨウ</t>
    </rPh>
    <rPh sb="6" eb="8">
      <t>バアイ</t>
    </rPh>
    <phoneticPr fontId="37"/>
  </si>
  <si>
    <t>と表示されます。</t>
    <rPh sb="1" eb="3">
      <t>ヒョウジ</t>
    </rPh>
    <phoneticPr fontId="37"/>
  </si>
  <si>
    <t>※20</t>
    <phoneticPr fontId="37"/>
  </si>
  <si>
    <t>「5.学校処理」に基づいてスカラACで処理を行ってください。</t>
    <rPh sb="3" eb="5">
      <t>ガッコウ</t>
    </rPh>
    <rPh sb="5" eb="7">
      <t>ショリ</t>
    </rPh>
    <rPh sb="9" eb="10">
      <t>モト</t>
    </rPh>
    <rPh sb="19" eb="21">
      <t>ショリ</t>
    </rPh>
    <rPh sb="22" eb="23">
      <t>オコナ</t>
    </rPh>
    <phoneticPr fontId="37"/>
  </si>
  <si>
    <t>◆</t>
    <phoneticPr fontId="37"/>
  </si>
  <si>
    <t>ステップ２ー(１)　スカラＡＣ入力</t>
    <phoneticPr fontId="37"/>
  </si>
  <si>
    <t>　①スカラＡＣへアクセスします。</t>
    <phoneticPr fontId="37"/>
  </si>
  <si>
    <t>※21</t>
    <phoneticPr fontId="37"/>
  </si>
  <si>
    <t>スカラＡＣにアクセスし「奨学生一覧の確認、異動願（届）等」をクリック、ＩＤとパスワード入力してください。</t>
    <phoneticPr fontId="37"/>
  </si>
  <si>
    <t>※22</t>
    <phoneticPr fontId="37"/>
  </si>
  <si>
    <t>※23</t>
    <phoneticPr fontId="37"/>
  </si>
  <si>
    <t>スカラAC画面</t>
    <rPh sb="5" eb="7">
      <t>ガメン</t>
    </rPh>
    <phoneticPr fontId="37"/>
  </si>
  <si>
    <t>※24</t>
    <phoneticPr fontId="37"/>
  </si>
  <si>
    <t>　④入力内容を確認します。入力した内容が正しく処理されているか必ず確認してください。</t>
    <rPh sb="2" eb="4">
      <t>ニュウリョク</t>
    </rPh>
    <rPh sb="4" eb="6">
      <t>ナイヨウ</t>
    </rPh>
    <rPh sb="7" eb="9">
      <t>カクニン</t>
    </rPh>
    <rPh sb="13" eb="15">
      <t>ニュウリョク</t>
    </rPh>
    <rPh sb="17" eb="19">
      <t>ナイヨウ</t>
    </rPh>
    <rPh sb="20" eb="21">
      <t>タダ</t>
    </rPh>
    <rPh sb="23" eb="25">
      <t>ショリ</t>
    </rPh>
    <rPh sb="31" eb="32">
      <t>カナラ</t>
    </rPh>
    <rPh sb="33" eb="35">
      <t>カクニン</t>
    </rPh>
    <phoneticPr fontId="37"/>
  </si>
  <si>
    <t>※25</t>
    <phoneticPr fontId="37"/>
  </si>
  <si>
    <t>確認画面が表示されます。問題がなければ「登録」をクリックしてください。訂正がある場合は「戻る」をクリックし、前の画面に戻ってください。</t>
    <rPh sb="0" eb="2">
      <t>カクニン</t>
    </rPh>
    <rPh sb="2" eb="4">
      <t>ガメン</t>
    </rPh>
    <rPh sb="5" eb="7">
      <t>ヒョウジ</t>
    </rPh>
    <phoneticPr fontId="37"/>
  </si>
  <si>
    <t>※26</t>
    <phoneticPr fontId="37"/>
  </si>
  <si>
    <t>「登録」をクリックしたあと、そのデータが（機構へ）送信され、スカラＡＣが入力内容を受け取ったことが表示されます。</t>
    <phoneticPr fontId="37"/>
  </si>
  <si>
    <t>●</t>
    <phoneticPr fontId="37"/>
  </si>
  <si>
    <t>ステップ２ー(２)　入力結果の確認</t>
    <rPh sb="10" eb="12">
      <t>ニュウリョク</t>
    </rPh>
    <rPh sb="12" eb="14">
      <t>ケッカ</t>
    </rPh>
    <rPh sb="15" eb="17">
      <t>カクニン</t>
    </rPh>
    <phoneticPr fontId="37"/>
  </si>
  <si>
    <t>　①スカラＡＣで入力後、おおよそ１５分後に結果が反映されます。入力が正しく処理されているか確認してください</t>
    <rPh sb="8" eb="10">
      <t>ニュウリョク</t>
    </rPh>
    <rPh sb="10" eb="11">
      <t>ゴ</t>
    </rPh>
    <rPh sb="18" eb="20">
      <t>フンゴ</t>
    </rPh>
    <rPh sb="21" eb="23">
      <t>ケッカ</t>
    </rPh>
    <rPh sb="24" eb="26">
      <t>ハンエイ</t>
    </rPh>
    <rPh sb="31" eb="33">
      <t>ニュウリョク</t>
    </rPh>
    <rPh sb="34" eb="35">
      <t>タダ</t>
    </rPh>
    <rPh sb="37" eb="39">
      <t>ショリ</t>
    </rPh>
    <rPh sb="45" eb="47">
      <t>カクニン</t>
    </rPh>
    <phoneticPr fontId="37"/>
  </si>
  <si>
    <t>スカラＡＣで異動入力を行っても、結果（入力後おおよそ１５分後に反映）を確認し、その結果が「〇 正しく処理されました」と表示されるまで、処理が完了したことにはなりません。必ず確認を行ってください。</t>
    <rPh sb="6" eb="8">
      <t>イドウ</t>
    </rPh>
    <rPh sb="8" eb="10">
      <t>ニュウリョク</t>
    </rPh>
    <rPh sb="11" eb="12">
      <t>オコナ</t>
    </rPh>
    <rPh sb="16" eb="18">
      <t>ケッカ</t>
    </rPh>
    <rPh sb="19" eb="22">
      <t>ニュウリョクゴ</t>
    </rPh>
    <rPh sb="28" eb="30">
      <t>フンゴ</t>
    </rPh>
    <rPh sb="31" eb="33">
      <t>ハンエイ</t>
    </rPh>
    <rPh sb="35" eb="37">
      <t>カクニン</t>
    </rPh>
    <rPh sb="41" eb="43">
      <t>ケッカ</t>
    </rPh>
    <rPh sb="47" eb="48">
      <t>タダ</t>
    </rPh>
    <rPh sb="50" eb="52">
      <t>ショリ</t>
    </rPh>
    <rPh sb="59" eb="61">
      <t>ヒョウジ</t>
    </rPh>
    <rPh sb="67" eb="69">
      <t>ショリ</t>
    </rPh>
    <rPh sb="70" eb="72">
      <t>カンリョウ</t>
    </rPh>
    <rPh sb="84" eb="85">
      <t>カナラ</t>
    </rPh>
    <rPh sb="86" eb="88">
      <t>カクニン</t>
    </rPh>
    <rPh sb="89" eb="90">
      <t>オコナ</t>
    </rPh>
    <phoneticPr fontId="37"/>
  </si>
  <si>
    <t>※27</t>
    <phoneticPr fontId="37"/>
  </si>
  <si>
    <t>※28</t>
    <phoneticPr fontId="37"/>
  </si>
  <si>
    <t>＜この画面はイメージです＞
正しく処理がされている場合は
「〇　正しく処理されました。」と表示されます。</t>
    <rPh sb="3" eb="5">
      <t>ガメン</t>
    </rPh>
    <rPh sb="14" eb="15">
      <t>タダ</t>
    </rPh>
    <rPh sb="17" eb="19">
      <t>ショリ</t>
    </rPh>
    <rPh sb="25" eb="27">
      <t>バアイ</t>
    </rPh>
    <rPh sb="32" eb="33">
      <t>タダ</t>
    </rPh>
    <rPh sb="35" eb="37">
      <t>ショリ</t>
    </rPh>
    <rPh sb="45" eb="47">
      <t>ヒョウジ</t>
    </rPh>
    <phoneticPr fontId="37"/>
  </si>
  <si>
    <t>※29</t>
    <phoneticPr fontId="37"/>
  </si>
  <si>
    <t xml:space="preserve">＜この画面はイメージです＞
「×」と表示される場合は、エラーのため処理されていません。
</t>
    <rPh sb="18" eb="20">
      <t>ヒョウジ</t>
    </rPh>
    <rPh sb="23" eb="25">
      <t>バアイ</t>
    </rPh>
    <phoneticPr fontId="37"/>
  </si>
  <si>
    <t>「○ 正しく処理されました」と表示されたら…</t>
    <rPh sb="3" eb="4">
      <t>タダ</t>
    </rPh>
    <rPh sb="6" eb="8">
      <t>ショリ</t>
    </rPh>
    <rPh sb="15" eb="17">
      <t>ヒョウジ</t>
    </rPh>
    <phoneticPr fontId="37"/>
  </si>
  <si>
    <t>「×」が表示されたら…</t>
    <rPh sb="4" eb="6">
      <t>ヒョウジ</t>
    </rPh>
    <phoneticPr fontId="37"/>
  </si>
  <si>
    <t>ステップ２ー(３)　エラー後の対応</t>
    <rPh sb="13" eb="14">
      <t>ゴ</t>
    </rPh>
    <rPh sb="15" eb="17">
      <t>タイオウ</t>
    </rPh>
    <phoneticPr fontId="37"/>
  </si>
  <si>
    <t>＜奨学金返戻用紙＞</t>
    <rPh sb="1" eb="4">
      <t>ショウガクキン</t>
    </rPh>
    <rPh sb="4" eb="6">
      <t>ヘンレイ</t>
    </rPh>
    <rPh sb="6" eb="8">
      <t>ヨウシ</t>
    </rPh>
    <phoneticPr fontId="37"/>
  </si>
  <si>
    <t>　②Excelシートの「②異動情報・学校情報・機構に送付が必要な場合（学校入力用）」を開きます。</t>
    <rPh sb="13" eb="15">
      <t>イドウ</t>
    </rPh>
    <rPh sb="15" eb="17">
      <t>ジョウホウ</t>
    </rPh>
    <rPh sb="18" eb="20">
      <t>ガッコウ</t>
    </rPh>
    <rPh sb="20" eb="22">
      <t>ジョウホウ</t>
    </rPh>
    <rPh sb="23" eb="25">
      <t>キコウ</t>
    </rPh>
    <rPh sb="26" eb="28">
      <t>ソウフ</t>
    </rPh>
    <rPh sb="29" eb="31">
      <t>ヒツヨウ</t>
    </rPh>
    <rPh sb="32" eb="34">
      <t>バアイ</t>
    </rPh>
    <rPh sb="35" eb="37">
      <t>ガッコウ</t>
    </rPh>
    <rPh sb="37" eb="39">
      <t>ニュウリョク</t>
    </rPh>
    <rPh sb="39" eb="40">
      <t>ヨウ</t>
    </rPh>
    <rPh sb="43" eb="44">
      <t>ヒラ</t>
    </rPh>
    <phoneticPr fontId="37"/>
  </si>
  <si>
    <t>　④「振込金受取書」のコピーを「異動願（届）」にホチキス留めのうえ異動・補導係へ送付してください。</t>
    <rPh sb="3" eb="5">
      <t>フリコミ</t>
    </rPh>
    <rPh sb="5" eb="6">
      <t>キン</t>
    </rPh>
    <rPh sb="6" eb="9">
      <t>ウケトリショ</t>
    </rPh>
    <rPh sb="16" eb="18">
      <t>イドウ</t>
    </rPh>
    <rPh sb="18" eb="19">
      <t>ネガイ</t>
    </rPh>
    <rPh sb="20" eb="21">
      <t>トドケ</t>
    </rPh>
    <rPh sb="28" eb="29">
      <t>ド</t>
    </rPh>
    <rPh sb="33" eb="35">
      <t>イドウ</t>
    </rPh>
    <rPh sb="36" eb="38">
      <t>ホドウ</t>
    </rPh>
    <rPh sb="38" eb="39">
      <t>カカリ</t>
    </rPh>
    <rPh sb="40" eb="42">
      <t>ソウフ</t>
    </rPh>
    <phoneticPr fontId="37"/>
  </si>
  <si>
    <t>※30</t>
    <phoneticPr fontId="37"/>
  </si>
  <si>
    <t>ステップ３　異動願（届）を学校保管か、郵送か</t>
    <phoneticPr fontId="37"/>
  </si>
  <si>
    <t>異動願（届）</t>
    <rPh sb="0" eb="6">
      <t>イドウネガイ</t>
    </rPh>
    <phoneticPr fontId="37"/>
  </si>
  <si>
    <t>ステップ２－（２）で
入力結果を確認し</t>
    <rPh sb="11" eb="15">
      <t>ニュウリョクケッカ</t>
    </rPh>
    <rPh sb="16" eb="18">
      <t>カクニン</t>
    </rPh>
    <phoneticPr fontId="37"/>
  </si>
  <si>
    <t>異動願（届）＋振込金受取書コピーを機構へ郵送</t>
    <rPh sb="7" eb="9">
      <t>フリコミ</t>
    </rPh>
    <rPh sb="9" eb="10">
      <t>キン</t>
    </rPh>
    <rPh sb="10" eb="13">
      <t>ウケトリショ</t>
    </rPh>
    <rPh sb="17" eb="19">
      <t>キコウ</t>
    </rPh>
    <rPh sb="20" eb="22">
      <t>ユウソウ</t>
    </rPh>
    <phoneticPr fontId="37"/>
  </si>
  <si>
    <r>
      <rPr>
        <sz val="15"/>
        <color rgb="FFFF0000"/>
        <rFont val="游ゴシック"/>
        <family val="3"/>
        <charset val="128"/>
      </rPr>
      <t>まず保留！</t>
    </r>
    <r>
      <rPr>
        <sz val="15"/>
        <color theme="1"/>
        <rFont val="游ゴシック"/>
        <family val="3"/>
        <charset val="128"/>
      </rPr>
      <t xml:space="preserve">
退学日に基づきスカラACで
異動届提出に先立つ振込保留</t>
    </r>
    <rPh sb="2" eb="4">
      <t>ホリュウ</t>
    </rPh>
    <rPh sb="6" eb="9">
      <t>タイガクビ</t>
    </rPh>
    <rPh sb="10" eb="11">
      <t>モト</t>
    </rPh>
    <rPh sb="20" eb="22">
      <t>イドウ</t>
    </rPh>
    <rPh sb="22" eb="23">
      <t>トドケ</t>
    </rPh>
    <rPh sb="23" eb="25">
      <t>テイシュツ</t>
    </rPh>
    <rPh sb="26" eb="28">
      <t>サキダ</t>
    </rPh>
    <rPh sb="29" eb="31">
      <t>フリコミ</t>
    </rPh>
    <rPh sb="31" eb="33">
      <t>ホリュウ</t>
    </rPh>
    <phoneticPr fontId="37"/>
  </si>
  <si>
    <r>
      <rPr>
        <sz val="11"/>
        <color theme="1"/>
        <rFont val="游ゴシック"/>
        <family val="3"/>
        <charset val="128"/>
      </rPr>
      <t>（郵送せず）異動願（届）は</t>
    </r>
    <r>
      <rPr>
        <b/>
        <sz val="11"/>
        <color theme="1"/>
        <rFont val="游ゴシック"/>
        <family val="3"/>
        <charset val="128"/>
      </rPr>
      <t xml:space="preserve">
</t>
    </r>
    <r>
      <rPr>
        <b/>
        <sz val="16"/>
        <color rgb="FFFF0000"/>
        <rFont val="游ゴシック"/>
        <family val="3"/>
        <charset val="128"/>
      </rPr>
      <t>学校保管</t>
    </r>
    <rPh sb="1" eb="3">
      <t>ユウソウ</t>
    </rPh>
    <rPh sb="6" eb="12">
      <t>イドウネガイ</t>
    </rPh>
    <rPh sb="14" eb="18">
      <t>ガッコウホカン</t>
    </rPh>
    <phoneticPr fontId="37"/>
  </si>
  <si>
    <r>
      <t>異動願（届）</t>
    </r>
    <r>
      <rPr>
        <b/>
        <sz val="16"/>
        <color rgb="FFFF0000"/>
        <rFont val="游ゴシック"/>
        <family val="3"/>
        <charset val="128"/>
      </rPr>
      <t>郵送</t>
    </r>
    <rPh sb="0" eb="6">
      <t>イドウネガイ</t>
    </rPh>
    <rPh sb="6" eb="8">
      <t>ユウソウ</t>
    </rPh>
    <phoneticPr fontId="37"/>
  </si>
  <si>
    <r>
      <rPr>
        <b/>
        <u/>
        <sz val="15"/>
        <color theme="1"/>
        <rFont val="游ゴシック"/>
        <family val="3"/>
        <charset val="128"/>
      </rPr>
      <t>　①「学生」が基本情報の入力をします（薄い黄色のセルが入力セルです）。</t>
    </r>
    <r>
      <rPr>
        <b/>
        <sz val="15"/>
        <color theme="1"/>
        <rFont val="游ゴシック"/>
        <family val="3"/>
        <charset val="128"/>
      </rPr>
      <t xml:space="preserve">
</t>
    </r>
    <r>
      <rPr>
        <sz val="15"/>
        <color theme="1"/>
        <rFont val="游ゴシック"/>
        <family val="3"/>
        <charset val="128"/>
      </rPr>
      <t>　※「例」がある項目は「例」を参考に入力してください。入力制限がかかっています。</t>
    </r>
    <rPh sb="3" eb="5">
      <t>ガクセイ</t>
    </rPh>
    <rPh sb="7" eb="11">
      <t>キホンジョウホウ</t>
    </rPh>
    <rPh sb="12" eb="14">
      <t>ニュウリョク</t>
    </rPh>
    <rPh sb="19" eb="20">
      <t>ウス</t>
    </rPh>
    <rPh sb="21" eb="23">
      <t>キイロ</t>
    </rPh>
    <rPh sb="27" eb="29">
      <t>ニュウリョク</t>
    </rPh>
    <rPh sb="39" eb="40">
      <t>レイ</t>
    </rPh>
    <rPh sb="44" eb="46">
      <t>コウモク</t>
    </rPh>
    <rPh sb="48" eb="49">
      <t>レイ</t>
    </rPh>
    <rPh sb="51" eb="53">
      <t>サンコウ</t>
    </rPh>
    <rPh sb="54" eb="56">
      <t>ニュウリョク</t>
    </rPh>
    <rPh sb="63" eb="65">
      <t>ニュウリョク</t>
    </rPh>
    <rPh sb="65" eb="67">
      <t>セイゲン</t>
    </rPh>
    <phoneticPr fontId="37"/>
  </si>
  <si>
    <r>
      <rPr>
        <b/>
        <u/>
        <sz val="15"/>
        <color theme="1"/>
        <rFont val="游ゴシック"/>
        <family val="3"/>
        <charset val="128"/>
      </rPr>
      <t>　②「学生」が異動情報の入力をします。</t>
    </r>
    <r>
      <rPr>
        <b/>
        <sz val="15"/>
        <color theme="1"/>
        <rFont val="游ゴシック"/>
        <family val="3"/>
        <charset val="128"/>
      </rPr>
      <t xml:space="preserve">
</t>
    </r>
    <r>
      <rPr>
        <sz val="15"/>
        <color theme="1"/>
        <rFont val="游ゴシック"/>
        <family val="3"/>
        <charset val="128"/>
      </rPr>
      <t>　※「例」がある項目は「例」を参考に入力してください。入力制限がかかっています。</t>
    </r>
    <rPh sb="3" eb="5">
      <t>ガクセイ</t>
    </rPh>
    <rPh sb="7" eb="9">
      <t>イドウ</t>
    </rPh>
    <rPh sb="9" eb="11">
      <t>ジョウホウ</t>
    </rPh>
    <rPh sb="12" eb="14">
      <t>ニュウリョク</t>
    </rPh>
    <rPh sb="23" eb="24">
      <t>レイ</t>
    </rPh>
    <rPh sb="28" eb="30">
      <t>コウモク</t>
    </rPh>
    <rPh sb="32" eb="33">
      <t>レイ</t>
    </rPh>
    <rPh sb="35" eb="37">
      <t>サンコウ</t>
    </rPh>
    <rPh sb="38" eb="40">
      <t>ニュウリョク</t>
    </rPh>
    <rPh sb="47" eb="49">
      <t>ニュウリョク</t>
    </rPh>
    <rPh sb="49" eb="51">
      <t>セイゲン</t>
    </rPh>
    <phoneticPr fontId="37"/>
  </si>
  <si>
    <r>
      <rPr>
        <b/>
        <sz val="11"/>
        <color theme="1"/>
        <rFont val="游ゴシック"/>
        <family val="3"/>
        <charset val="128"/>
      </rPr>
      <t>「退学日」</t>
    </r>
    <r>
      <rPr>
        <sz val="11"/>
        <rFont val="游ゴシック"/>
        <family val="3"/>
        <charset val="128"/>
      </rPr>
      <t>に基づいた退学の異動始期が自動で生成されます。</t>
    </r>
    <rPh sb="1" eb="4">
      <t>タイガクビ</t>
    </rPh>
    <rPh sb="6" eb="7">
      <t>モト</t>
    </rPh>
    <rPh sb="10" eb="12">
      <t>タイガク</t>
    </rPh>
    <rPh sb="13" eb="15">
      <t>イドウ</t>
    </rPh>
    <rPh sb="15" eb="17">
      <t>シキ</t>
    </rPh>
    <rPh sb="18" eb="20">
      <t>ジドウ</t>
    </rPh>
    <rPh sb="21" eb="23">
      <t>セイセイ</t>
    </rPh>
    <phoneticPr fontId="37"/>
  </si>
  <si>
    <r>
      <t>「退学決定日」</t>
    </r>
    <r>
      <rPr>
        <sz val="11"/>
        <color theme="1"/>
        <rFont val="游ゴシック"/>
        <family val="3"/>
        <charset val="128"/>
      </rPr>
      <t>に基づいた退学の異動始期が自動で生成されます。</t>
    </r>
    <rPh sb="1" eb="3">
      <t>タイガク</t>
    </rPh>
    <rPh sb="3" eb="5">
      <t>ケッテイ</t>
    </rPh>
    <rPh sb="5" eb="6">
      <t>ビ</t>
    </rPh>
    <rPh sb="8" eb="9">
      <t>モト</t>
    </rPh>
    <rPh sb="12" eb="14">
      <t>タイガク</t>
    </rPh>
    <rPh sb="15" eb="17">
      <t>イドウ</t>
    </rPh>
    <rPh sb="17" eb="19">
      <t>シキ</t>
    </rPh>
    <rPh sb="20" eb="22">
      <t>ジドウ</t>
    </rPh>
    <rPh sb="23" eb="25">
      <t>セイセイ</t>
    </rPh>
    <phoneticPr fontId="37"/>
  </si>
  <si>
    <r>
      <t>「</t>
    </r>
    <r>
      <rPr>
        <b/>
        <sz val="14"/>
        <color theme="1"/>
        <rFont val="游ゴシック"/>
        <family val="3"/>
        <charset val="128"/>
      </rPr>
      <t>〇 正しく処理されました</t>
    </r>
    <r>
      <rPr>
        <sz val="14"/>
        <color theme="1"/>
        <rFont val="游ゴシック"/>
        <family val="3"/>
        <charset val="128"/>
      </rPr>
      <t>」と表示された場合は</t>
    </r>
    <rPh sb="3" eb="4">
      <t>タダ</t>
    </rPh>
    <rPh sb="15" eb="17">
      <t>ヒョウジ</t>
    </rPh>
    <rPh sb="20" eb="22">
      <t>バアイ</t>
    </rPh>
    <phoneticPr fontId="37"/>
  </si>
  <si>
    <r>
      <rPr>
        <b/>
        <sz val="20"/>
        <color theme="1"/>
        <rFont val="游ゴシック"/>
        <family val="3"/>
        <charset val="128"/>
      </rPr>
      <t>学校保管</t>
    </r>
    <r>
      <rPr>
        <sz val="18"/>
        <color theme="1"/>
        <rFont val="游ゴシック"/>
        <family val="3"/>
        <charset val="128"/>
      </rPr>
      <t xml:space="preserve">
</t>
    </r>
    <r>
      <rPr>
        <sz val="13"/>
        <color rgb="FFFF0000"/>
        <rFont val="游ゴシック"/>
        <family val="3"/>
        <charset val="128"/>
      </rPr>
      <t>※異動願（届）の郵送は不要です</t>
    </r>
    <rPh sb="0" eb="4">
      <t>ガッコウホカン</t>
    </rPh>
    <rPh sb="6" eb="12">
      <t>イドウネガイ</t>
    </rPh>
    <rPh sb="13" eb="15">
      <t>ユウソウ</t>
    </rPh>
    <rPh sb="16" eb="18">
      <t>フヨウ</t>
    </rPh>
    <phoneticPr fontId="37"/>
  </si>
  <si>
    <r>
      <t>「</t>
    </r>
    <r>
      <rPr>
        <b/>
        <sz val="14"/>
        <color theme="1"/>
        <rFont val="游ゴシック"/>
        <family val="3"/>
        <charset val="128"/>
      </rPr>
      <t>× 未振込額が発生するため処理できません。確認してください。</t>
    </r>
    <r>
      <rPr>
        <sz val="14"/>
        <color theme="1"/>
        <rFont val="游ゴシック"/>
        <family val="3"/>
        <charset val="128"/>
      </rPr>
      <t>」
と表示された場合は</t>
    </r>
    <rPh sb="3" eb="6">
      <t>ミフリコミ</t>
    </rPh>
    <rPh sb="6" eb="7">
      <t>ガク</t>
    </rPh>
    <rPh sb="8" eb="10">
      <t>ハッセイ</t>
    </rPh>
    <rPh sb="14" eb="16">
      <t>ショリ</t>
    </rPh>
    <rPh sb="22" eb="24">
      <t>カクニン</t>
    </rPh>
    <rPh sb="34" eb="36">
      <t>ヒョウジ</t>
    </rPh>
    <rPh sb="39" eb="41">
      <t>バアイ</t>
    </rPh>
    <phoneticPr fontId="37"/>
  </si>
  <si>
    <r>
      <t>「</t>
    </r>
    <r>
      <rPr>
        <b/>
        <sz val="14"/>
        <color theme="1"/>
        <rFont val="游ゴシック"/>
        <family val="3"/>
        <charset val="128"/>
      </rPr>
      <t>×</t>
    </r>
    <r>
      <rPr>
        <sz val="14"/>
        <color theme="1"/>
        <rFont val="游ゴシック"/>
        <family val="3"/>
        <charset val="128"/>
      </rPr>
      <t xml:space="preserve"> </t>
    </r>
    <r>
      <rPr>
        <b/>
        <sz val="14"/>
        <color theme="1"/>
        <rFont val="游ゴシック"/>
        <family val="3"/>
        <charset val="128"/>
      </rPr>
      <t>返戻金が発生するため処理できません。確認してください。</t>
    </r>
    <r>
      <rPr>
        <sz val="14"/>
        <color theme="1"/>
        <rFont val="游ゴシック"/>
        <family val="3"/>
        <charset val="128"/>
      </rPr>
      <t>」
（</t>
    </r>
    <r>
      <rPr>
        <b/>
        <sz val="14"/>
        <color theme="1"/>
        <rFont val="游ゴシック"/>
        <family val="3"/>
        <charset val="128"/>
      </rPr>
      <t>×</t>
    </r>
    <r>
      <rPr>
        <sz val="14"/>
        <color theme="1"/>
        <rFont val="游ゴシック"/>
        <family val="3"/>
        <charset val="128"/>
      </rPr>
      <t>＝処理されていない）と表示された場合は</t>
    </r>
    <rPh sb="3" eb="6">
      <t>ヘンレイキン</t>
    </rPh>
    <rPh sb="7" eb="9">
      <t>ハッセイ</t>
    </rPh>
    <rPh sb="13" eb="15">
      <t>ショリ</t>
    </rPh>
    <rPh sb="21" eb="23">
      <t>カクニン</t>
    </rPh>
    <rPh sb="35" eb="37">
      <t>ショリ</t>
    </rPh>
    <rPh sb="45" eb="47">
      <t>ヒョウジ</t>
    </rPh>
    <rPh sb="50" eb="52">
      <t>バアイ</t>
    </rPh>
    <phoneticPr fontId="37"/>
  </si>
  <si>
    <t>【給付】退学の異動願作成マニュアル</t>
    <rPh sb="1" eb="3">
      <t>キュウフ</t>
    </rPh>
    <rPh sb="4" eb="6">
      <t>タイガク</t>
    </rPh>
    <rPh sb="7" eb="9">
      <t>イドウ</t>
    </rPh>
    <rPh sb="9" eb="10">
      <t>ネガイ</t>
    </rPh>
    <rPh sb="10" eb="12">
      <t>サクセイ</t>
    </rPh>
    <phoneticPr fontId="37"/>
  </si>
  <si>
    <t>給付奨学金の5から始まる11ケタの奨学生番号を入力してください。</t>
    <rPh sb="0" eb="2">
      <t>キュウフ</t>
    </rPh>
    <rPh sb="2" eb="5">
      <t>ショウガクキン</t>
    </rPh>
    <rPh sb="9" eb="10">
      <t>ハジ</t>
    </rPh>
    <rPh sb="17" eb="22">
      <t>ショウガクセイバンゴウ</t>
    </rPh>
    <rPh sb="23" eb="25">
      <t>ニュウリョク</t>
    </rPh>
    <phoneticPr fontId="37"/>
  </si>
  <si>
    <t>未振込期間あり</t>
    <rPh sb="0" eb="3">
      <t>ミフリコミ</t>
    </rPh>
    <rPh sb="3" eb="5">
      <t>キカン</t>
    </rPh>
    <phoneticPr fontId="37"/>
  </si>
  <si>
    <t>未振込分送金依頼にチェック</t>
    <rPh sb="0" eb="4">
      <t>ミフリコミブン</t>
    </rPh>
    <rPh sb="4" eb="6">
      <t>ソウキン</t>
    </rPh>
    <rPh sb="6" eb="8">
      <t>イライ</t>
    </rPh>
    <phoneticPr fontId="11"/>
  </si>
  <si>
    <t>未振込期間を送金する必要があります</t>
    <rPh sb="0" eb="5">
      <t>ミフリコミキカン</t>
    </rPh>
    <rPh sb="6" eb="8">
      <t>ソウキン</t>
    </rPh>
    <rPh sb="10" eb="12">
      <t>ヒツヨウ</t>
    </rPh>
    <phoneticPr fontId="11"/>
  </si>
  <si>
    <t>②異動情報・学校情報・機構に送付が必要な理由（学校入力用）</t>
    <rPh sb="1" eb="3">
      <t>イドウ</t>
    </rPh>
    <rPh sb="3" eb="5">
      <t>ジョウホウ</t>
    </rPh>
    <rPh sb="6" eb="8">
      <t>ガッコウ</t>
    </rPh>
    <rPh sb="8" eb="10">
      <t>ジョウホウ</t>
    </rPh>
    <rPh sb="11" eb="13">
      <t>キコウ</t>
    </rPh>
    <rPh sb="14" eb="16">
      <t>ソウフ</t>
    </rPh>
    <rPh sb="17" eb="19">
      <t>ヒツヨウ</t>
    </rPh>
    <rPh sb="20" eb="22">
      <t>リユウ</t>
    </rPh>
    <rPh sb="23" eb="25">
      <t>ガッコウ</t>
    </rPh>
    <rPh sb="25" eb="27">
      <t>ニュウリョク</t>
    </rPh>
    <rPh sb="27" eb="28">
      <t>ヨウ</t>
    </rPh>
    <phoneticPr fontId="11"/>
  </si>
  <si>
    <t>ステップ１ー(２)　異動願（届）作成　「②異動情報・学校情報・機構に送付が必要な理由」</t>
    <rPh sb="21" eb="23">
      <t>イドウ</t>
    </rPh>
    <rPh sb="23" eb="25">
      <t>ジョウホウ</t>
    </rPh>
    <rPh sb="26" eb="28">
      <t>ガッコウ</t>
    </rPh>
    <rPh sb="28" eb="30">
      <t>ジョウホウ</t>
    </rPh>
    <rPh sb="31" eb="33">
      <t>キコウ</t>
    </rPh>
    <rPh sb="34" eb="36">
      <t>ソウフ</t>
    </rPh>
    <rPh sb="37" eb="39">
      <t>ヒツヨウ</t>
    </rPh>
    <rPh sb="40" eb="42">
      <t>リユウ</t>
    </rPh>
    <phoneticPr fontId="37"/>
  </si>
  <si>
    <t>ステップ１ー(３)　異動願（届）作成　「③認定報告」</t>
    <rPh sb="21" eb="23">
      <t>ニンテイ</t>
    </rPh>
    <rPh sb="23" eb="25">
      <t>ホウコク</t>
    </rPh>
    <phoneticPr fontId="37"/>
  </si>
  <si>
    <t>「学校担当者」が「退学」に伴う支給終了時の適格認定（学業）を行います。</t>
    <rPh sb="1" eb="3">
      <t>ガッコウ</t>
    </rPh>
    <rPh sb="3" eb="6">
      <t>タントウシャ</t>
    </rPh>
    <rPh sb="9" eb="11">
      <t>タイガク</t>
    </rPh>
    <rPh sb="13" eb="14">
      <t>トモナ</t>
    </rPh>
    <rPh sb="15" eb="17">
      <t>シキュウ</t>
    </rPh>
    <rPh sb="17" eb="20">
      <t>シュウリョウジ</t>
    </rPh>
    <rPh sb="21" eb="25">
      <t>テキカクニンテイ</t>
    </rPh>
    <rPh sb="26" eb="28">
      <t>ガクギョウ</t>
    </rPh>
    <rPh sb="30" eb="31">
      <t>オコナ</t>
    </rPh>
    <phoneticPr fontId="37"/>
  </si>
  <si>
    <t>　　　色付き（薄い黄色）のセルを順番通りに入力してください。</t>
    <phoneticPr fontId="11"/>
  </si>
  <si>
    <t>？詳しくは？</t>
    <rPh sb="1" eb="2">
      <t>クワ</t>
    </rPh>
    <phoneticPr fontId="11"/>
  </si>
  <si>
    <t>　　以下の学力基準（廃止事由①～③、警告事由①～③）を確認の上、
　【特例１】を適応した後の最終的な総合判定をプルダウンから選択してください。</t>
    <rPh sb="2" eb="4">
      <t>イカ</t>
    </rPh>
    <rPh sb="5" eb="7">
      <t>ガクリョク</t>
    </rPh>
    <rPh sb="7" eb="9">
      <t>キジュン</t>
    </rPh>
    <rPh sb="10" eb="12">
      <t>ハイシ</t>
    </rPh>
    <rPh sb="12" eb="14">
      <t>ジユウ</t>
    </rPh>
    <rPh sb="18" eb="20">
      <t>ケイコク</t>
    </rPh>
    <rPh sb="20" eb="22">
      <t>ジユウ</t>
    </rPh>
    <rPh sb="27" eb="29">
      <t>カクニン</t>
    </rPh>
    <rPh sb="30" eb="31">
      <t>ウエ</t>
    </rPh>
    <rPh sb="35" eb="37">
      <t>トクレイ</t>
    </rPh>
    <rPh sb="40" eb="42">
      <t>テキオウ</t>
    </rPh>
    <rPh sb="44" eb="45">
      <t>アト</t>
    </rPh>
    <rPh sb="46" eb="49">
      <t>サイシュウテキ</t>
    </rPh>
    <rPh sb="50" eb="52">
      <t>ソウゴウ</t>
    </rPh>
    <rPh sb="52" eb="54">
      <t>ハンテイ</t>
    </rPh>
    <rPh sb="62" eb="64">
      <t>センタク</t>
    </rPh>
    <phoneticPr fontId="11"/>
  </si>
  <si>
    <t>　仕様①：前回判定に関して</t>
    <rPh sb="1" eb="3">
      <t>シヨウ</t>
    </rPh>
    <rPh sb="5" eb="7">
      <t>ゼンカイ</t>
    </rPh>
    <rPh sb="7" eb="9">
      <t>ハンテイ</t>
    </rPh>
    <rPh sb="10" eb="11">
      <t>カン</t>
    </rPh>
    <phoneticPr fontId="11"/>
  </si>
  <si>
    <t>　仕様②：色付き（薄い黄色）のセルを入力すると、次入力するべきセルが色付き（薄い黄色）に変わります。</t>
    <rPh sb="1" eb="3">
      <t>シヨウ</t>
    </rPh>
    <rPh sb="18" eb="20">
      <t>ニュウリョク</t>
    </rPh>
    <rPh sb="24" eb="25">
      <t>ツギ</t>
    </rPh>
    <rPh sb="25" eb="27">
      <t>ニュウリョク</t>
    </rPh>
    <rPh sb="34" eb="36">
      <t>イロツ</t>
    </rPh>
    <rPh sb="38" eb="39">
      <t>ウス</t>
    </rPh>
    <rPh sb="40" eb="42">
      <t>キイロ</t>
    </rPh>
    <rPh sb="44" eb="45">
      <t>カ</t>
    </rPh>
    <phoneticPr fontId="11"/>
  </si>
  <si>
    <t>　仕様③：【特例１】を使用する場合。</t>
    <rPh sb="1" eb="3">
      <t>シヨウ</t>
    </rPh>
    <rPh sb="6" eb="8">
      <t>トクレイ</t>
    </rPh>
    <rPh sb="11" eb="13">
      <t>シヨウ</t>
    </rPh>
    <rPh sb="15" eb="17">
      <t>バアイ</t>
    </rPh>
    <phoneticPr fontId="11"/>
  </si>
  <si>
    <t>　仕様④：全ての経過をリセット（削除）したい場合（全ての✔を削除することと同様）。</t>
    <rPh sb="1" eb="3">
      <t>シヨウ</t>
    </rPh>
    <rPh sb="5" eb="6">
      <t>スベ</t>
    </rPh>
    <rPh sb="8" eb="10">
      <t>ケイカ</t>
    </rPh>
    <rPh sb="16" eb="18">
      <t>サクジョ</t>
    </rPh>
    <rPh sb="22" eb="24">
      <t>バアイ</t>
    </rPh>
    <rPh sb="25" eb="26">
      <t>スベ</t>
    </rPh>
    <rPh sb="30" eb="32">
      <t>サクジョ</t>
    </rPh>
    <rPh sb="37" eb="39">
      <t>ドウヨウ</t>
    </rPh>
    <phoneticPr fontId="11"/>
  </si>
  <si>
    <t>　　</t>
    <phoneticPr fontId="11"/>
  </si>
  <si>
    <r>
      <rPr>
        <b/>
        <sz val="15"/>
        <color theme="1"/>
        <rFont val="游ゴシック"/>
        <family val="3"/>
        <charset val="128"/>
      </rPr>
      <t>・「授業料未納による遡り退学」の場合（退学決定日が存在する場合）
・前回の適格認定が「判定不可」または「便宜的継続」の場合</t>
    </r>
    <r>
      <rPr>
        <sz val="15"/>
        <color theme="1"/>
        <rFont val="游ゴシック"/>
        <family val="3"/>
        <charset val="128"/>
      </rPr>
      <t xml:space="preserve">
　の２パターンは</t>
    </r>
    <r>
      <rPr>
        <u val="double"/>
        <sz val="15"/>
        <color theme="1"/>
        <rFont val="游ゴシック"/>
        <family val="3"/>
        <charset val="128"/>
      </rPr>
      <t>見るべき前回判定が複雑です</t>
    </r>
    <r>
      <rPr>
        <sz val="15"/>
        <color theme="1"/>
        <rFont val="游ゴシック"/>
        <family val="3"/>
        <charset val="128"/>
      </rPr>
      <t>。</t>
    </r>
    <rPh sb="2" eb="5">
      <t>ジュギョウリョウ</t>
    </rPh>
    <rPh sb="5" eb="7">
      <t>ミノウ</t>
    </rPh>
    <rPh sb="10" eb="11">
      <t>サカノボ</t>
    </rPh>
    <rPh sb="12" eb="14">
      <t>タイガク</t>
    </rPh>
    <rPh sb="16" eb="18">
      <t>バアイ</t>
    </rPh>
    <rPh sb="19" eb="21">
      <t>タイガク</t>
    </rPh>
    <rPh sb="21" eb="24">
      <t>ケッテイビ</t>
    </rPh>
    <rPh sb="25" eb="27">
      <t>ソンザイ</t>
    </rPh>
    <rPh sb="29" eb="31">
      <t>バアイ</t>
    </rPh>
    <rPh sb="34" eb="36">
      <t>ゼンカイ</t>
    </rPh>
    <rPh sb="37" eb="41">
      <t>テキカクニンテイ</t>
    </rPh>
    <rPh sb="43" eb="45">
      <t>ハンテイ</t>
    </rPh>
    <rPh sb="45" eb="47">
      <t>フカ</t>
    </rPh>
    <rPh sb="52" eb="55">
      <t>ベンギテキ</t>
    </rPh>
    <rPh sb="55" eb="57">
      <t>ケイゾク</t>
    </rPh>
    <rPh sb="59" eb="61">
      <t>バアイ</t>
    </rPh>
    <rPh sb="70" eb="71">
      <t>ミ</t>
    </rPh>
    <rPh sb="74" eb="76">
      <t>ゼンカイ</t>
    </rPh>
    <rPh sb="76" eb="78">
      <t>ハンテイ</t>
    </rPh>
    <rPh sb="79" eb="81">
      <t>フクザツ</t>
    </rPh>
    <phoneticPr fontId="11"/>
  </si>
  <si>
    <t>　②「６．学校処理」で、次の対応を確認してください。</t>
    <rPh sb="5" eb="7">
      <t>ガッコウ</t>
    </rPh>
    <rPh sb="7" eb="9">
      <t>ショリ</t>
    </rPh>
    <rPh sb="12" eb="13">
      <t>ツギ</t>
    </rPh>
    <rPh sb="14" eb="16">
      <t>タイオウ</t>
    </rPh>
    <rPh sb="17" eb="19">
      <t>カクニン</t>
    </rPh>
    <phoneticPr fontId="37"/>
  </si>
  <si>
    <t>　①入力したデータに基づいて【給付】退学の異動願（届）及び認定報告が自動で作成されます。</t>
    <rPh sb="2" eb="4">
      <t>ニュウリョク</t>
    </rPh>
    <rPh sb="10" eb="11">
      <t>モト</t>
    </rPh>
    <rPh sb="15" eb="17">
      <t>キュウフ</t>
    </rPh>
    <rPh sb="18" eb="20">
      <t>タイガク</t>
    </rPh>
    <rPh sb="21" eb="23">
      <t>イドウ</t>
    </rPh>
    <rPh sb="23" eb="24">
      <t>ネガイ</t>
    </rPh>
    <rPh sb="25" eb="26">
      <t>トドケ</t>
    </rPh>
    <rPh sb="27" eb="28">
      <t>オヨ</t>
    </rPh>
    <rPh sb="29" eb="31">
      <t>ニンテイ</t>
    </rPh>
    <rPh sb="31" eb="33">
      <t>ホウコク</t>
    </rPh>
    <rPh sb="34" eb="36">
      <t>ジドウ</t>
    </rPh>
    <rPh sb="37" eb="39">
      <t>サクセイ</t>
    </rPh>
    <phoneticPr fontId="37"/>
  </si>
  <si>
    <t>ステップ１ー(４)　異動願（届）作成　「④様式」</t>
    <rPh sb="21" eb="23">
      <t>ヨウシキ</t>
    </rPh>
    <phoneticPr fontId="37"/>
  </si>
  <si>
    <r>
      <rPr>
        <b/>
        <u/>
        <sz val="11"/>
        <color theme="1"/>
        <rFont val="游ゴシック"/>
        <family val="3"/>
        <charset val="128"/>
      </rPr>
      <t>入力チェック１～入力チェック４（＋異動始期チェック）にエラーがなければ、</t>
    </r>
    <r>
      <rPr>
        <sz val="11"/>
        <color theme="1"/>
        <rFont val="游ゴシック"/>
        <family val="3"/>
        <charset val="128"/>
      </rPr>
      <t xml:space="preserve">
ここまでの入力で「④の様式（自動作成・記入用）シート」で異動願が自動作成されます。</t>
    </r>
    <rPh sb="0" eb="2">
      <t>ニュウリョク</t>
    </rPh>
    <rPh sb="8" eb="10">
      <t>ニュウリョク</t>
    </rPh>
    <rPh sb="17" eb="19">
      <t>イドウ</t>
    </rPh>
    <rPh sb="19" eb="21">
      <t>シキ</t>
    </rPh>
    <rPh sb="42" eb="44">
      <t>ニュウリョク</t>
    </rPh>
    <rPh sb="48" eb="50">
      <t>ヨウシキ</t>
    </rPh>
    <rPh sb="51" eb="53">
      <t>ジドウ</t>
    </rPh>
    <rPh sb="53" eb="55">
      <t>サクセイ</t>
    </rPh>
    <rPh sb="56" eb="59">
      <t>キニュウヨウ</t>
    </rPh>
    <rPh sb="65" eb="67">
      <t>イドウ</t>
    </rPh>
    <rPh sb="67" eb="68">
      <t>ネガイ</t>
    </rPh>
    <rPh sb="69" eb="71">
      <t>ジドウ</t>
    </rPh>
    <rPh sb="71" eb="73">
      <t>サクセイ</t>
    </rPh>
    <phoneticPr fontId="37"/>
  </si>
  <si>
    <t>・新たな人物の判定を行いたい、
・判定を誤った、
　などの際にご活用ください。</t>
    <rPh sb="1" eb="2">
      <t>アラ</t>
    </rPh>
    <rPh sb="4" eb="6">
      <t>ジンブツ</t>
    </rPh>
    <rPh sb="7" eb="9">
      <t>ハンテイ</t>
    </rPh>
    <rPh sb="10" eb="11">
      <t>オコナ</t>
    </rPh>
    <rPh sb="17" eb="19">
      <t>ハンテイ</t>
    </rPh>
    <rPh sb="20" eb="21">
      <t>アヤマ</t>
    </rPh>
    <rPh sb="29" eb="30">
      <t>サイ</t>
    </rPh>
    <rPh sb="32" eb="34">
      <t>カツヨウ</t>
    </rPh>
    <phoneticPr fontId="37"/>
  </si>
  <si>
    <r>
      <t>　②</t>
    </r>
    <r>
      <rPr>
        <b/>
        <u/>
        <sz val="14"/>
        <color rgb="FF0070C0"/>
        <rFont val="游ゴシック"/>
        <family val="3"/>
        <charset val="128"/>
      </rPr>
      <t>認定結果が「廃止」の場合は「廃止」</t>
    </r>
    <r>
      <rPr>
        <b/>
        <u/>
        <sz val="14"/>
        <color theme="1"/>
        <rFont val="游ゴシック"/>
        <family val="3"/>
        <charset val="128"/>
      </rPr>
      <t>を、</t>
    </r>
    <r>
      <rPr>
        <b/>
        <u/>
        <sz val="14"/>
        <color rgb="FFFF0000"/>
        <rFont val="游ゴシック"/>
        <family val="3"/>
        <charset val="128"/>
      </rPr>
      <t>「継続・警告・停止」の場合は「退学」</t>
    </r>
    <r>
      <rPr>
        <b/>
        <u/>
        <sz val="14"/>
        <color theme="1"/>
        <rFont val="游ゴシック"/>
        <family val="3"/>
        <charset val="128"/>
      </rPr>
      <t>を選択します。</t>
    </r>
    <rPh sb="2" eb="4">
      <t>ニンテイ</t>
    </rPh>
    <rPh sb="4" eb="6">
      <t>ケッカ</t>
    </rPh>
    <rPh sb="8" eb="10">
      <t>ハイシ</t>
    </rPh>
    <rPh sb="12" eb="14">
      <t>バアイ</t>
    </rPh>
    <rPh sb="16" eb="18">
      <t>ハイシ</t>
    </rPh>
    <rPh sb="22" eb="24">
      <t>ケイゾク</t>
    </rPh>
    <rPh sb="25" eb="27">
      <t>ケイコク</t>
    </rPh>
    <rPh sb="28" eb="30">
      <t>テイシ</t>
    </rPh>
    <rPh sb="32" eb="34">
      <t>バアイ</t>
    </rPh>
    <rPh sb="36" eb="38">
      <t>タイガク</t>
    </rPh>
    <rPh sb="40" eb="42">
      <t>センタク</t>
    </rPh>
    <phoneticPr fontId="37"/>
  </si>
  <si>
    <t>「３．身分の取消処理」から、認定結果が「廃止」の場合は「廃止」を、「継続・警告・停止」の場合は「退学」を選択し「次へ」をクリックします。</t>
    <phoneticPr fontId="37"/>
  </si>
  <si>
    <t>出席率が５割以下など、
学修意欲が著しく低いと学校が判断した</t>
  </si>
  <si>
    <t>修業年限で卒業できないこと
（卒業延期）が確定した</t>
  </si>
  <si>
    <t>　③対象奨学生を検索し、作成した異動願（届）に基づき、　　　　　　　　　　　　　　　　　　　　　を入力します。</t>
    <rPh sb="2" eb="7">
      <t>タイショウショウガクセイ</t>
    </rPh>
    <rPh sb="8" eb="10">
      <t>ケンサク</t>
    </rPh>
    <rPh sb="12" eb="14">
      <t>サクセイ</t>
    </rPh>
    <rPh sb="16" eb="18">
      <t>イドウ</t>
    </rPh>
    <rPh sb="18" eb="19">
      <t>ネガイ</t>
    </rPh>
    <rPh sb="20" eb="21">
      <t>トドケ</t>
    </rPh>
    <rPh sb="23" eb="24">
      <t>モト</t>
    </rPh>
    <phoneticPr fontId="37"/>
  </si>
  <si>
    <t>「未来始期」は入力日の「翌月始期」までしかスカラACでの入力ができません。
例）入力日2024/10/27　⇒2024/11始期の入力○　2024/12始期の入力×</t>
    <phoneticPr fontId="37"/>
  </si>
  <si>
    <t>ステップ１ー（４）で完成した異動願（届）の「６.学校処理」に基づき、スカラACで異動始期を入力し、返還要否を選択し、廃止事由を選択します。</t>
    <rPh sb="10" eb="12">
      <t>カンセイ</t>
    </rPh>
    <rPh sb="14" eb="16">
      <t>イドウ</t>
    </rPh>
    <rPh sb="16" eb="17">
      <t>ネガイ</t>
    </rPh>
    <rPh sb="18" eb="19">
      <t>トドケ</t>
    </rPh>
    <rPh sb="24" eb="26">
      <t>ガッコウ</t>
    </rPh>
    <rPh sb="26" eb="28">
      <t>ショリ</t>
    </rPh>
    <rPh sb="30" eb="31">
      <t>モト</t>
    </rPh>
    <rPh sb="40" eb="42">
      <t>イドウ</t>
    </rPh>
    <rPh sb="42" eb="44">
      <t>シキ</t>
    </rPh>
    <rPh sb="45" eb="47">
      <t>ニュウリョク</t>
    </rPh>
    <rPh sb="49" eb="51">
      <t>ヘンカン</t>
    </rPh>
    <rPh sb="51" eb="53">
      <t>ヨウヒ</t>
    </rPh>
    <rPh sb="54" eb="56">
      <t>センタク</t>
    </rPh>
    <rPh sb="58" eb="60">
      <t>ハイシ</t>
    </rPh>
    <rPh sb="60" eb="62">
      <t>ジユウ</t>
    </rPh>
    <rPh sb="63" eb="65">
      <t>センタク</t>
    </rPh>
    <phoneticPr fontId="37"/>
  </si>
  <si>
    <t>「6.学校処理」に基づいてスカラACで処理を行ってください。</t>
    <rPh sb="3" eb="5">
      <t>ガッコウ</t>
    </rPh>
    <rPh sb="5" eb="7">
      <t>ショリ</t>
    </rPh>
    <rPh sb="9" eb="10">
      <t>モト</t>
    </rPh>
    <rPh sb="19" eb="21">
      <t>ショリ</t>
    </rPh>
    <rPh sb="22" eb="23">
      <t>オコナ</t>
    </rPh>
    <phoneticPr fontId="37"/>
  </si>
  <si>
    <t>作成した異動願（届）～判定が「廃止」の場合～</t>
    <rPh sb="0" eb="2">
      <t>サクセイ</t>
    </rPh>
    <rPh sb="4" eb="6">
      <t>イドウ</t>
    </rPh>
    <rPh sb="6" eb="7">
      <t>ネガイ</t>
    </rPh>
    <rPh sb="8" eb="9">
      <t>トドケ</t>
    </rPh>
    <rPh sb="11" eb="13">
      <t>ハンテイ</t>
    </rPh>
    <rPh sb="15" eb="17">
      <t>ハイシ</t>
    </rPh>
    <rPh sb="19" eb="21">
      <t>バアイ</t>
    </rPh>
    <phoneticPr fontId="37"/>
  </si>
  <si>
    <t>～判定が「継続・警告・停止」の場合～は「退学」の処理が必要となります。スカラACでの「退学」の入力方法は「貸与退学の異動願（届）マニュアル」をご参照ください。</t>
    <rPh sb="1" eb="3">
      <t>ハンテイ</t>
    </rPh>
    <rPh sb="5" eb="7">
      <t>ケイゾク</t>
    </rPh>
    <rPh sb="8" eb="10">
      <t>ケイコク</t>
    </rPh>
    <rPh sb="11" eb="13">
      <t>テイシ</t>
    </rPh>
    <rPh sb="15" eb="17">
      <t>バアイ</t>
    </rPh>
    <rPh sb="20" eb="22">
      <t>タイガク</t>
    </rPh>
    <rPh sb="24" eb="26">
      <t>ショリ</t>
    </rPh>
    <rPh sb="27" eb="29">
      <t>ヒツヨウ</t>
    </rPh>
    <rPh sb="43" eb="45">
      <t>タイガク</t>
    </rPh>
    <rPh sb="47" eb="49">
      <t>ニュウリョク</t>
    </rPh>
    <rPh sb="49" eb="51">
      <t>ホウホウ</t>
    </rPh>
    <rPh sb="53" eb="55">
      <t>タイヨ</t>
    </rPh>
    <rPh sb="55" eb="57">
      <t>タイガク</t>
    </rPh>
    <rPh sb="58" eb="60">
      <t>イドウ</t>
    </rPh>
    <rPh sb="60" eb="61">
      <t>ネガイ</t>
    </rPh>
    <rPh sb="62" eb="63">
      <t>トドケ</t>
    </rPh>
    <rPh sb="72" eb="74">
      <t>サンショウ</t>
    </rPh>
    <phoneticPr fontId="37"/>
  </si>
  <si>
    <t>※4</t>
    <phoneticPr fontId="37"/>
  </si>
  <si>
    <t>未振込分送金依頼にチェック
をいれ異動願（届）を機構へ郵送</t>
    <rPh sb="17" eb="19">
      <t>イドウ</t>
    </rPh>
    <rPh sb="19" eb="20">
      <t>ネガイ</t>
    </rPh>
    <rPh sb="21" eb="22">
      <t>トドケ</t>
    </rPh>
    <rPh sb="24" eb="26">
      <t>キコウ</t>
    </rPh>
    <rPh sb="27" eb="29">
      <t>ユウソウ</t>
    </rPh>
    <phoneticPr fontId="37"/>
  </si>
  <si>
    <r>
      <t>エラーメッセージ：</t>
    </r>
    <r>
      <rPr>
        <b/>
        <sz val="18"/>
        <color theme="1"/>
        <rFont val="游ゴシック"/>
        <family val="3"/>
        <charset val="128"/>
      </rPr>
      <t>「返戻金が発生するため処理できません。確認してください。」</t>
    </r>
    <rPh sb="10" eb="13">
      <t>ヘンレイキン</t>
    </rPh>
    <rPh sb="14" eb="16">
      <t>ハッセイ</t>
    </rPh>
    <rPh sb="20" eb="22">
      <t>ショリ</t>
    </rPh>
    <rPh sb="28" eb="30">
      <t>カクニン</t>
    </rPh>
    <phoneticPr fontId="37"/>
  </si>
  <si>
    <t>　③「７．機構に送付が必要な理由」の「振込超過あり」に✔をいれます。</t>
    <rPh sb="5" eb="7">
      <t>キコウ</t>
    </rPh>
    <rPh sb="8" eb="10">
      <t>ソウフ</t>
    </rPh>
    <rPh sb="11" eb="13">
      <t>ヒツヨウ</t>
    </rPh>
    <rPh sb="14" eb="16">
      <t>リユウ</t>
    </rPh>
    <rPh sb="19" eb="21">
      <t>フリコミ</t>
    </rPh>
    <rPh sb="21" eb="23">
      <t>チョウカ</t>
    </rPh>
    <phoneticPr fontId="37"/>
  </si>
  <si>
    <t>※貸与奨学金及び給付奨学金（旧制度）及び
退学の異動始期が2025/5始期以降の「異動願（届）」は様式が異なります。
別途作成してください。</t>
    <rPh sb="18" eb="19">
      <t>オヨ</t>
    </rPh>
    <rPh sb="21" eb="23">
      <t>タイガク</t>
    </rPh>
    <rPh sb="24" eb="26">
      <t>イドウ</t>
    </rPh>
    <rPh sb="26" eb="28">
      <t>シキ</t>
    </rPh>
    <rPh sb="35" eb="37">
      <t>シキ</t>
    </rPh>
    <rPh sb="37" eb="39">
      <t>イコウ</t>
    </rPh>
    <phoneticPr fontId="11"/>
  </si>
  <si>
    <r>
      <rPr>
        <sz val="25"/>
        <rFont val="HGP創英角ｺﾞｼｯｸUB"/>
        <family val="3"/>
        <charset val="128"/>
      </rPr>
      <t>退学の異動始期が</t>
    </r>
    <r>
      <rPr>
        <sz val="25"/>
        <color rgb="FF0070C0"/>
        <rFont val="HGP創英角ｺﾞｼｯｸUB"/>
        <family val="3"/>
        <charset val="128"/>
      </rPr>
      <t>２０２５／４始期以前</t>
    </r>
    <r>
      <rPr>
        <sz val="25"/>
        <rFont val="ＭＳ Ｐゴシック"/>
        <family val="3"/>
        <charset val="128"/>
      </rPr>
      <t>　</t>
    </r>
    <r>
      <rPr>
        <sz val="20"/>
        <rFont val="ＭＳ Ｐゴシック"/>
        <family val="3"/>
        <charset val="128"/>
      </rPr>
      <t>の奨学生用の様式です。</t>
    </r>
    <rPh sb="3" eb="5">
      <t>イドウ</t>
    </rPh>
    <rPh sb="16" eb="18">
      <t>イゼン</t>
    </rPh>
    <phoneticPr fontId="11"/>
  </si>
  <si>
    <r>
      <rPr>
        <sz val="35"/>
        <color theme="1"/>
        <rFont val="HGP創英角ｺﾞｼｯｸUB"/>
        <family val="3"/>
        <charset val="128"/>
      </rPr>
      <t>退学の異動始期が</t>
    </r>
    <r>
      <rPr>
        <sz val="35"/>
        <color rgb="FF0070C0"/>
        <rFont val="HGP創英角ｺﾞｼｯｸUB"/>
        <family val="3"/>
        <charset val="128"/>
      </rPr>
      <t>２０２５／４始期以前</t>
    </r>
    <r>
      <rPr>
        <sz val="20"/>
        <color theme="1"/>
        <rFont val="HGP創英角ｺﾞｼｯｸUB"/>
        <family val="3"/>
        <charset val="128"/>
      </rPr>
      <t>の奨学生用の様式です。</t>
    </r>
    <rPh sb="0" eb="2">
      <t>タイガク</t>
    </rPh>
    <rPh sb="3" eb="5">
      <t>イドウ</t>
    </rPh>
    <rPh sb="5" eb="7">
      <t>シキ</t>
    </rPh>
    <rPh sb="14" eb="16">
      <t>シキ</t>
    </rPh>
    <rPh sb="16" eb="18">
      <t>イゼン</t>
    </rPh>
    <rPh sb="19" eb="22">
      <t>ショウガクセイ</t>
    </rPh>
    <rPh sb="22" eb="23">
      <t>ヨウ</t>
    </rPh>
    <rPh sb="24" eb="26">
      <t>ヨウシキ</t>
    </rPh>
    <phoneticPr fontId="11"/>
  </si>
  <si>
    <r>
      <rPr>
        <b/>
        <sz val="18"/>
        <rFont val="ＭＳ Ｐゴシック"/>
        <family val="3"/>
        <charset val="128"/>
      </rPr>
      <t>≪入力をリセットしたい時≫</t>
    </r>
    <r>
      <rPr>
        <sz val="11"/>
        <rFont val="ＭＳ Ｐゴシック"/>
        <family val="3"/>
        <charset val="128"/>
      </rPr>
      <t xml:space="preserve">
B列とR列を選択し、Deleteキーで削除してください</t>
    </r>
    <rPh sb="1" eb="3">
      <t>ニュウリョク</t>
    </rPh>
    <rPh sb="11" eb="12">
      <t>トキ</t>
    </rPh>
    <phoneticPr fontId="11"/>
  </si>
  <si>
    <r>
      <rPr>
        <sz val="25"/>
        <rFont val="HGP創英角ｺﾞｼｯｸUB"/>
        <family val="3"/>
        <charset val="128"/>
      </rPr>
      <t>退学の異動始期が</t>
    </r>
    <r>
      <rPr>
        <sz val="25"/>
        <color rgb="FF0070C0"/>
        <rFont val="HGP創英角ｺﾞｼｯｸUB"/>
        <family val="3"/>
        <charset val="128"/>
      </rPr>
      <t>２０２５／４始期以前</t>
    </r>
    <r>
      <rPr>
        <sz val="11"/>
        <rFont val="ＭＳ Ｐゴシック"/>
        <family val="3"/>
        <charset val="128"/>
      </rPr>
      <t>　の奨学生用の様式です。</t>
    </r>
    <rPh sb="3" eb="5">
      <t>イドウ</t>
    </rPh>
    <rPh sb="16" eb="18">
      <t>イゼン</t>
    </rPh>
    <phoneticPr fontId="11"/>
  </si>
  <si>
    <t>エラー：この様式は退学の異動始期が2025/4始期以前の奨学生用です。2025/5始期以降の様式をご使用ください。</t>
    <rPh sb="6" eb="8">
      <t>ヨウシキ</t>
    </rPh>
    <rPh sb="9" eb="11">
      <t>タイガク</t>
    </rPh>
    <rPh sb="12" eb="14">
      <t>イドウ</t>
    </rPh>
    <rPh sb="14" eb="16">
      <t>シキ</t>
    </rPh>
    <rPh sb="23" eb="25">
      <t>シキ</t>
    </rPh>
    <rPh sb="25" eb="27">
      <t>イゼン</t>
    </rPh>
    <rPh sb="28" eb="31">
      <t>ショウガクセイ</t>
    </rPh>
    <rPh sb="31" eb="32">
      <t>ヨウ</t>
    </rPh>
    <rPh sb="41" eb="43">
      <t>シキ</t>
    </rPh>
    <rPh sb="43" eb="45">
      <t>イコウ</t>
    </rPh>
    <rPh sb="46" eb="48">
      <t>ヨウシキ</t>
    </rPh>
    <rPh sb="50" eb="52">
      <t>シヨウ</t>
    </rPh>
    <phoneticPr fontId="11"/>
  </si>
  <si>
    <r>
      <rPr>
        <b/>
        <sz val="12"/>
        <color rgb="FFFF0000"/>
        <rFont val="ＭＳ Ｐゴシック"/>
        <family val="3"/>
        <charset val="128"/>
      </rPr>
      <t>未振込分送金依頼</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1"/>
  </si>
  <si>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1"/>
  </si>
  <si>
    <t>以下、前回判定に基づき、今回の退学時における適格認定を行ってください。</t>
    <rPh sb="0" eb="1">
      <t>イカ</t>
    </rPh>
    <rPh sb="2" eb="4">
      <t>ゼンカイ</t>
    </rPh>
    <rPh sb="4" eb="6">
      <t>ハンテイ</t>
    </rPh>
    <rPh sb="8" eb="9">
      <t>モト</t>
    </rPh>
    <rPh sb="12" eb="14">
      <t>コンカイ</t>
    </rPh>
    <rPh sb="15" eb="17">
      <t>タイガク</t>
    </rPh>
    <rPh sb="17" eb="18">
      <t>ジ</t>
    </rPh>
    <rPh sb="22" eb="26">
      <t>テキカクニンテイ</t>
    </rPh>
    <rPh sb="27" eb="28">
      <t>オコナ</t>
    </rPh>
    <phoneticPr fontId="11"/>
  </si>
  <si>
    <t>退学の異動始期は</t>
    <rPh sb="0" eb="2">
      <t>タイガク</t>
    </rPh>
    <phoneticPr fontId="37"/>
  </si>
  <si>
    <t>以下、異動事由（病気、経済事情等）を選択して✔をいれ太枠内を記入してください。</t>
    <rPh sb="18" eb="20">
      <t>センタク</t>
    </rPh>
    <rPh sb="26" eb="29">
      <t>フトワクナイ</t>
    </rPh>
    <rPh sb="30" eb="32">
      <t>キニュウ</t>
    </rPh>
    <phoneticPr fontId="11"/>
  </si>
  <si>
    <t>①学校証明日
　 (例:2025/4/1)</t>
    <rPh sb="1" eb="3">
      <t>ガッコウ</t>
    </rPh>
    <rPh sb="3" eb="5">
      <t>ショウメイ</t>
    </rPh>
    <rPh sb="5" eb="6">
      <t>ヒ</t>
    </rPh>
    <rPh sb="10" eb="11">
      <t>レイ</t>
    </rPh>
    <phoneticPr fontId="11"/>
  </si>
  <si>
    <t>①届出年月日
  （例：2025/4/1)</t>
    <rPh sb="1" eb="3">
      <t>トドケデ</t>
    </rPh>
    <rPh sb="3" eb="6">
      <t>ネンガッピ</t>
    </rPh>
    <rPh sb="10" eb="11">
      <t>レイ</t>
    </rPh>
    <phoneticPr fontId="11"/>
  </si>
  <si>
    <t>④退学日
   （例:2024/3/31）</t>
    <rPh sb="1" eb="3">
      <t>タイガク</t>
    </rPh>
    <rPh sb="3" eb="4">
      <t>ビ</t>
    </rPh>
    <rPh sb="9" eb="10">
      <t>レイ</t>
    </rPh>
    <phoneticPr fontId="11"/>
  </si>
  <si>
    <t>⑤退学決定日
   (例:2024/10/31)</t>
    <rPh sb="11" eb="12">
      <t>レイ</t>
    </rPh>
    <phoneticPr fontId="11"/>
  </si>
  <si>
    <t>　※（返戻金額が不明な場合）「返戻金額確認依頼」のフォームから確認依頼をしてください。</t>
    <rPh sb="3" eb="5">
      <t>ヘンレイ</t>
    </rPh>
    <rPh sb="5" eb="7">
      <t>キンガク</t>
    </rPh>
    <rPh sb="8" eb="10">
      <t>フメイ</t>
    </rPh>
    <rPh sb="11" eb="13">
      <t>バアイ</t>
    </rPh>
    <rPh sb="15" eb="19">
      <t>ヘンレイキンガク</t>
    </rPh>
    <rPh sb="19" eb="21">
      <t>カクニン</t>
    </rPh>
    <rPh sb="21" eb="23">
      <t>イライ</t>
    </rPh>
    <rPh sb="31" eb="35">
      <t>カクニンイライ</t>
    </rPh>
    <phoneticPr fontId="37"/>
  </si>
  <si>
    <r>
      <rPr>
        <sz val="20"/>
        <rFont val="HGP創英角ｺﾞｼｯｸUB"/>
        <family val="3"/>
        <charset val="128"/>
      </rPr>
      <t>退学の異動始期が</t>
    </r>
    <r>
      <rPr>
        <sz val="20"/>
        <color rgb="FF0070C0"/>
        <rFont val="HGP創英角ｺﾞｼｯｸUB"/>
        <family val="3"/>
        <charset val="128"/>
      </rPr>
      <t>２０２５／４始期以前</t>
    </r>
    <r>
      <rPr>
        <sz val="11"/>
        <rFont val="ＭＳ Ｐゴシック"/>
        <family val="3"/>
        <charset val="128"/>
      </rPr>
      <t>　</t>
    </r>
    <r>
      <rPr>
        <sz val="15"/>
        <rFont val="ＭＳ Ｐゴシック"/>
        <family val="3"/>
        <charset val="128"/>
      </rPr>
      <t>の奨学生用の様式です。</t>
    </r>
    <rPh sb="0" eb="2">
      <t>タイガク</t>
    </rPh>
    <rPh sb="3" eb="5">
      <t>イドウ</t>
    </rPh>
    <rPh sb="5" eb="7">
      <t>シキ</t>
    </rPh>
    <rPh sb="14" eb="16">
      <t>シキ</t>
    </rPh>
    <rPh sb="16" eb="18">
      <t>イゼン</t>
    </rPh>
    <rPh sb="20" eb="23">
      <t>ショウガクセイ</t>
    </rPh>
    <rPh sb="23" eb="24">
      <t>ヨウ</t>
    </rPh>
    <rPh sb="25" eb="27">
      <t>ヨウシキ</t>
    </rPh>
    <phoneticPr fontId="11"/>
  </si>
  <si>
    <t>【給付】退学</t>
    <rPh sb="1" eb="3">
      <t>キュウフ</t>
    </rPh>
    <rPh sb="4" eb="6">
      <t>タイガク</t>
    </rPh>
    <phoneticPr fontId="11"/>
  </si>
  <si>
    <r>
      <rPr>
        <b/>
        <sz val="11"/>
        <color rgb="FFFF0000"/>
        <rFont val="ＭＳ Ｐゴシック"/>
        <family val="3"/>
        <charset val="128"/>
      </rPr>
      <t xml:space="preserve">       【注意】</t>
    </r>
    <r>
      <rPr>
        <sz val="1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
　　     ※未振込分の送金を希望しない場合は、「【給付】停止の異動願（届）」（給付様式1-５）を作成し、 
　　　　 スカラＡＣにて停止（本人都合）を入力してください（機構への送付は不要です）。</t>
    </r>
    <rPh sb="8" eb="10">
      <t>チュウイ</t>
    </rPh>
    <rPh sb="146" eb="148">
      <t>キュウフ</t>
    </rPh>
    <phoneticPr fontId="11"/>
  </si>
  <si>
    <t>【給付】退学の異動願（届） 
及び認定報告</t>
    <rPh sb="1" eb="3">
      <t>キュウフ</t>
    </rPh>
    <rPh sb="4" eb="5">
      <t>タイ</t>
    </rPh>
    <rPh sb="5" eb="6">
      <t>ガク</t>
    </rPh>
    <rPh sb="7" eb="8">
      <t>イ</t>
    </rPh>
    <rPh sb="8" eb="9">
      <t>ドウ</t>
    </rPh>
    <rPh sb="9" eb="10">
      <t>ネガイ</t>
    </rPh>
    <rPh sb="11" eb="12">
      <t>トド</t>
    </rPh>
    <rPh sb="15" eb="16">
      <t>オヨ</t>
    </rPh>
    <rPh sb="17" eb="19">
      <t>ニンテイ</t>
    </rPh>
    <rPh sb="19" eb="21">
      <t>ホウコク</t>
    </rPh>
    <phoneticPr fontId="11"/>
  </si>
  <si>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未振込分の送金を希望しない場合は、「【給付】停止の異動願（届）」（給付様式1-5）を作成し、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2" eb="124">
      <t>キュウフ</t>
    </rPh>
    <rPh sb="125" eb="127">
      <t>テイシ</t>
    </rPh>
    <rPh sb="128" eb="130">
      <t>イドウ</t>
    </rPh>
    <rPh sb="130" eb="131">
      <t>ネガイ</t>
    </rPh>
    <rPh sb="132" eb="133">
      <t>トドケ</t>
    </rPh>
    <rPh sb="136" eb="138">
      <t>キュウフ</t>
    </rPh>
    <rPh sb="138" eb="140">
      <t>ヨウシキ</t>
    </rPh>
    <rPh sb="145" eb="147">
      <t>サクセイ</t>
    </rPh>
    <rPh sb="178" eb="180">
      <t>キコウ</t>
    </rPh>
    <rPh sb="182" eb="184">
      <t>ソウフ</t>
    </rPh>
    <rPh sb="185" eb="187">
      <t>フヨウ</t>
    </rPh>
    <phoneticPr fontId="11"/>
  </si>
  <si>
    <r>
      <t xml:space="preserve">給付において、
</t>
    </r>
    <r>
      <rPr>
        <u/>
        <sz val="11"/>
        <color theme="1"/>
        <rFont val="游ゴシック"/>
        <family val="3"/>
        <charset val="128"/>
      </rPr>
      <t>退学時の適格認定が「廃止」になった際は、</t>
    </r>
    <r>
      <rPr>
        <b/>
        <u/>
        <sz val="11"/>
        <color theme="1"/>
        <rFont val="游ゴシック"/>
        <family val="3"/>
        <charset val="128"/>
      </rPr>
      <t>廃止を先に（優先して）スカラＡＣで入力してください。</t>
    </r>
    <rPh sb="25" eb="26">
      <t>サイ</t>
    </rPh>
    <phoneticPr fontId="37"/>
  </si>
  <si>
    <t>(26.4)</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</si>
</sst>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F800]dddd\,\ mmmm\ dd\,\ yyyy"/>
    <numFmt numFmtId="178" formatCode="yyyy&quot;年&quot;m&quot;月&quot;;@"/>
    <numFmt numFmtId="179" formatCode="yyyyddmm"/>
    <numFmt numFmtId="180" formatCode="000000"/>
  </numFmts>
  <fonts count="1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6"/>
      <name val="ＭＳ Ｐゴシック"/>
      <family val="2"/>
      <charset val="128"/>
      <scheme val="minor"/>
    </font>
    <font>
      <sz val="18"/>
      <name val="ＭＳ Ｐゴシック"/>
      <family val="3"/>
      <charset val="128"/>
    </font>
    <font>
      <sz val="15"/>
      <name val="ＭＳ Ｐゴシック"/>
      <family val="3"/>
      <charset val="128"/>
    </font>
    <font>
      <b/>
      <sz val="15"/>
      <name val="ＭＳ Ｐゴシック"/>
      <family val="3"/>
      <charset val="128"/>
    </font>
    <font>
      <sz val="13"/>
      <name val="ＭＳ Ｐゴシック"/>
      <family val="3"/>
      <charset val="128"/>
    </font>
    <font>
      <sz val="35"/>
      <name val="ＭＳ Ｐゴシック"/>
      <family val="3"/>
      <charset val="128"/>
    </font>
    <font>
      <u/>
      <sz val="12"/>
      <color rgb="FFFF0000"/>
      <name val="ＭＳ Ｐゴシック"/>
      <family val="3"/>
      <charset val="128"/>
    </font>
    <font>
      <sz val="11"/>
      <color theme="0"/>
      <name val="ＭＳ Ｐゴシック"/>
      <family val="3"/>
      <charset val="128"/>
    </font>
    <font>
      <sz val="11"/>
      <color theme="1"/>
      <name val="ＭＳ Ｐゴシック"/>
      <family val="3"/>
      <charset val="128"/>
    </font>
    <font>
      <sz val="20"/>
      <name val="ＭＳ Ｐゴシック"/>
      <family val="3"/>
      <charset val="128"/>
    </font>
    <font>
      <sz val="13"/>
      <color theme="0"/>
      <name val="ＭＳ Ｐゴシック"/>
      <family val="3"/>
      <charset val="128"/>
    </font>
    <font>
      <b/>
      <sz val="17"/>
      <name val="ＭＳ Ｐゴシック"/>
      <family val="3"/>
      <charset val="128"/>
    </font>
    <font>
      <b/>
      <sz val="13"/>
      <name val="ＭＳ Ｐゴシック"/>
      <family val="3"/>
      <charset val="128"/>
    </font>
    <font>
      <u/>
      <sz val="12"/>
      <name val="ＭＳ Ｐゴシック"/>
      <family val="3"/>
      <charset val="128"/>
    </font>
    <font>
      <sz val="7"/>
      <name val="ＭＳ Ｐゴシック"/>
      <family val="3"/>
      <charset val="128"/>
    </font>
    <font>
      <sz val="8.5"/>
      <name val="ＭＳ Ｐゴシック"/>
      <family val="3"/>
      <charset val="128"/>
    </font>
    <font>
      <sz val="15"/>
      <color theme="0"/>
      <name val="ＭＳ Ｐゴシック"/>
      <family val="3"/>
      <charset val="128"/>
    </font>
    <font>
      <sz val="12"/>
      <color theme="0"/>
      <name val="ＭＳ Ｐゴシック"/>
      <family val="3"/>
      <charset val="128"/>
    </font>
    <font>
      <b/>
      <sz val="12"/>
      <color rgb="FFFF0000"/>
      <name val="ＭＳ Ｐゴシック"/>
      <family val="3"/>
      <charset val="128"/>
    </font>
    <font>
      <b/>
      <sz val="18"/>
      <name val="ＭＳ Ｐゴシック"/>
      <family val="3"/>
      <charset val="128"/>
    </font>
    <font>
      <b/>
      <sz val="12"/>
      <color rgb="FF0070C0"/>
      <name val="ＭＳ Ｐゴシック"/>
      <family val="3"/>
      <charset val="128"/>
    </font>
    <font>
      <b/>
      <sz val="9"/>
      <color indexed="81"/>
      <name val="MS P ゴシック"/>
      <family val="3"/>
      <charset val="128"/>
    </font>
    <font>
      <sz val="11"/>
      <color rgb="FFFFFF00"/>
      <name val="HGS創英角ﾎﾟｯﾌﾟ体"/>
      <family val="3"/>
      <charset val="128"/>
    </font>
    <font>
      <sz val="25"/>
      <name val="ＭＳ Ｐゴシック"/>
      <family val="3"/>
      <charset val="128"/>
    </font>
    <font>
      <b/>
      <sz val="25"/>
      <name val="ＭＳ Ｐゴシック"/>
      <family val="3"/>
      <charset val="128"/>
    </font>
    <font>
      <b/>
      <sz val="15"/>
      <color theme="0"/>
      <name val="ＭＳ Ｐゴシック"/>
      <family val="3"/>
      <charset val="128"/>
    </font>
    <font>
      <b/>
      <sz val="13"/>
      <color theme="0"/>
      <name val="ＭＳ Ｐゴシック"/>
      <family val="3"/>
      <charset val="128"/>
    </font>
    <font>
      <b/>
      <sz val="10"/>
      <color theme="0"/>
      <name val="ＭＳ Ｐゴシック"/>
      <family val="3"/>
      <charset val="128"/>
    </font>
    <font>
      <b/>
      <sz val="20"/>
      <color theme="0"/>
      <name val="ＭＳ Ｐゴシック"/>
      <family val="3"/>
      <charset val="128"/>
    </font>
    <font>
      <sz val="10"/>
      <color theme="0"/>
      <name val="ＭＳ Ｐゴシック"/>
      <family val="3"/>
      <charset val="128"/>
    </font>
    <font>
      <b/>
      <sz val="17"/>
      <color theme="0"/>
      <name val="ＭＳ Ｐゴシック"/>
      <family val="3"/>
      <charset val="128"/>
    </font>
    <font>
      <b/>
      <sz val="30"/>
      <name val="ＭＳ Ｐゴシック"/>
      <family val="3"/>
      <charset val="128"/>
    </font>
    <font>
      <sz val="17"/>
      <name val="ＭＳ Ｐゴシック"/>
      <family val="3"/>
      <charset val="128"/>
    </font>
    <font>
      <b/>
      <sz val="22"/>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sz val="10.5"/>
      <name val="ＭＳ Ｐゴシック"/>
      <family val="3"/>
      <charset val="128"/>
    </font>
    <font>
      <b/>
      <sz val="9"/>
      <color theme="1"/>
      <name val="ＭＳ Ｐゴシック"/>
      <family val="3"/>
      <charset val="128"/>
    </font>
    <font>
      <sz val="25"/>
      <name val="HGS創英角ﾎﾟｯﾌﾟ体"/>
      <family val="3"/>
      <charset val="128"/>
    </font>
    <font>
      <b/>
      <sz val="11"/>
      <color rgb="FFFF0000"/>
      <name val="ＭＳ Ｐゴシック"/>
      <family val="3"/>
      <charset val="128"/>
    </font>
    <font>
      <sz val="11"/>
      <name val="HGS創英角ﾎﾟｯﾌﾟ体"/>
      <family val="3"/>
      <charset val="128"/>
    </font>
    <font>
      <u val="double"/>
      <sz val="11"/>
      <name val="ＭＳ Ｐゴシック"/>
      <family val="3"/>
      <charset val="128"/>
    </font>
    <font>
      <u/>
      <sz val="11"/>
      <color theme="10"/>
      <name val="ＭＳ Ｐゴシック"/>
      <family val="2"/>
      <charset val="128"/>
      <scheme val="minor"/>
    </font>
    <font>
      <sz val="25"/>
      <color theme="1"/>
      <name val="游ゴシック"/>
      <family val="3"/>
      <charset val="128"/>
    </font>
    <font>
      <b/>
      <sz val="25"/>
      <color theme="1"/>
      <name val="游ゴシック"/>
      <family val="3"/>
      <charset val="128"/>
    </font>
    <font>
      <b/>
      <u val="double"/>
      <sz val="25"/>
      <color theme="1"/>
      <name val="游ゴシック"/>
      <family val="3"/>
      <charset val="128"/>
    </font>
    <font>
      <b/>
      <sz val="20"/>
      <color theme="1"/>
      <name val="游ゴシック"/>
      <family val="3"/>
      <charset val="128"/>
    </font>
    <font>
      <sz val="11"/>
      <color theme="1"/>
      <name val="游ゴシック"/>
      <family val="3"/>
      <charset val="128"/>
    </font>
    <font>
      <sz val="12"/>
      <color theme="1"/>
      <name val="游ゴシック"/>
      <family val="3"/>
      <charset val="128"/>
    </font>
    <font>
      <b/>
      <sz val="11"/>
      <color theme="1"/>
      <name val="游ゴシック"/>
      <family val="3"/>
      <charset val="128"/>
    </font>
    <font>
      <sz val="15"/>
      <color theme="1"/>
      <name val="游ゴシック"/>
      <family val="3"/>
      <charset val="128"/>
    </font>
    <font>
      <sz val="15"/>
      <color rgb="FFFF0000"/>
      <name val="游ゴシック"/>
      <family val="3"/>
      <charset val="128"/>
    </font>
    <font>
      <b/>
      <sz val="16"/>
      <color theme="1"/>
      <name val="游ゴシック"/>
      <family val="3"/>
      <charset val="128"/>
    </font>
    <font>
      <b/>
      <sz val="16"/>
      <color rgb="FFFF0000"/>
      <name val="游ゴシック"/>
      <family val="3"/>
      <charset val="128"/>
    </font>
    <font>
      <b/>
      <sz val="14"/>
      <color theme="1"/>
      <name val="游ゴシック"/>
      <family val="3"/>
      <charset val="128"/>
    </font>
    <font>
      <sz val="13"/>
      <color theme="1"/>
      <name val="游ゴシック"/>
      <family val="3"/>
      <charset val="128"/>
    </font>
    <font>
      <u/>
      <sz val="11"/>
      <color theme="10"/>
      <name val="游ゴシック"/>
      <family val="3"/>
      <charset val="128"/>
    </font>
    <font>
      <b/>
      <sz val="15"/>
      <color theme="1"/>
      <name val="游ゴシック"/>
      <family val="3"/>
      <charset val="128"/>
    </font>
    <font>
      <b/>
      <sz val="18"/>
      <color theme="1"/>
      <name val="游ゴシック"/>
      <family val="3"/>
      <charset val="128"/>
    </font>
    <font>
      <b/>
      <u/>
      <sz val="15"/>
      <color theme="1"/>
      <name val="游ゴシック"/>
      <family val="3"/>
      <charset val="128"/>
    </font>
    <font>
      <sz val="20"/>
      <color theme="1"/>
      <name val="游ゴシック"/>
      <family val="3"/>
      <charset val="128"/>
    </font>
    <font>
      <sz val="11"/>
      <name val="游ゴシック"/>
      <family val="3"/>
      <charset val="128"/>
    </font>
    <font>
      <b/>
      <u/>
      <sz val="11"/>
      <color theme="1"/>
      <name val="游ゴシック"/>
      <family val="3"/>
      <charset val="128"/>
    </font>
    <font>
      <b/>
      <sz val="20"/>
      <color theme="0"/>
      <name val="游ゴシック"/>
      <family val="3"/>
      <charset val="128"/>
    </font>
    <font>
      <b/>
      <u/>
      <sz val="14"/>
      <color theme="1"/>
      <name val="游ゴシック"/>
      <family val="3"/>
      <charset val="128"/>
    </font>
    <font>
      <u/>
      <sz val="11"/>
      <color theme="1"/>
      <name val="游ゴシック"/>
      <family val="3"/>
      <charset val="128"/>
    </font>
    <font>
      <b/>
      <sz val="12"/>
      <color theme="1"/>
      <name val="游ゴシック"/>
      <family val="3"/>
      <charset val="128"/>
    </font>
    <font>
      <sz val="18"/>
      <color theme="1"/>
      <name val="游ゴシック"/>
      <family val="3"/>
      <charset val="128"/>
    </font>
    <font>
      <sz val="14"/>
      <color theme="1"/>
      <name val="游ゴシック"/>
      <family val="3"/>
      <charset val="128"/>
    </font>
    <font>
      <sz val="13"/>
      <color rgb="FFFF0000"/>
      <name val="游ゴシック"/>
      <family val="3"/>
      <charset val="128"/>
    </font>
    <font>
      <u val="double"/>
      <sz val="15"/>
      <color theme="1"/>
      <name val="游ゴシック"/>
      <family val="3"/>
      <charset val="128"/>
    </font>
    <font>
      <b/>
      <u/>
      <sz val="14"/>
      <color rgb="FF0070C0"/>
      <name val="游ゴシック"/>
      <family val="3"/>
      <charset val="128"/>
    </font>
    <font>
      <b/>
      <u/>
      <sz val="14"/>
      <color rgb="FFFF0000"/>
      <name val="游ゴシック"/>
      <family val="3"/>
      <charset val="128"/>
    </font>
    <font>
      <sz val="30"/>
      <color theme="1"/>
      <name val="HGP創英角ｺﾞｼｯｸUB"/>
      <family val="3"/>
      <charset val="128"/>
    </font>
    <font>
      <sz val="20"/>
      <color theme="1"/>
      <name val="HGP創英角ｺﾞｼｯｸUB"/>
      <family val="3"/>
      <charset val="128"/>
    </font>
    <font>
      <sz val="35"/>
      <color theme="1"/>
      <name val="HGP創英角ｺﾞｼｯｸUB"/>
      <family val="3"/>
      <charset val="128"/>
    </font>
    <font>
      <sz val="20"/>
      <name val="HGP創英角ｺﾞｼｯｸUB"/>
      <family val="3"/>
      <charset val="128"/>
    </font>
    <font>
      <sz val="25"/>
      <name val="HGP創英角ｺﾞｼｯｸUB"/>
      <family val="3"/>
      <charset val="128"/>
    </font>
    <font>
      <sz val="25"/>
      <color rgb="FF0070C0"/>
      <name val="HGP創英角ｺﾞｼｯｸUB"/>
      <family val="3"/>
      <charset val="128"/>
    </font>
    <font>
      <sz val="35"/>
      <color rgb="FF0070C0"/>
      <name val="HGP創英角ｺﾞｼｯｸUB"/>
      <family val="3"/>
      <charset val="128"/>
    </font>
    <font>
      <sz val="20"/>
      <color rgb="FF0070C0"/>
      <name val="HGP創英角ｺﾞｼｯｸUB"/>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249977111117893"/>
        <bgColor indexed="64"/>
      </patternFill>
    </fill>
    <fill>
      <patternFill patternType="solid">
        <fgColor rgb="FFFFCCCC"/>
        <bgColor indexed="64"/>
      </patternFill>
    </fill>
    <fill>
      <patternFill patternType="solid">
        <fgColor rgb="FFFFC000"/>
        <bgColor indexed="64"/>
      </patternFill>
    </fill>
    <fill>
      <patternFill patternType="solid">
        <fgColor rgb="FF66CCFF"/>
        <bgColor indexed="64"/>
      </patternFill>
    </fill>
    <fill>
      <patternFill patternType="solid">
        <fgColor theme="1"/>
        <bgColor indexed="64"/>
      </patternFill>
    </fill>
    <fill>
      <patternFill patternType="solid">
        <fgColor rgb="FFFF0000"/>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s>
  <borders count="2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hair">
        <color auto="1"/>
      </left>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hair">
        <color auto="1"/>
      </right>
      <top/>
      <bottom style="hair">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auto="1"/>
      </right>
      <top style="thin">
        <color indexed="64"/>
      </top>
      <bottom style="thin">
        <color auto="1"/>
      </bottom>
      <diagonal/>
    </border>
    <border>
      <left/>
      <right/>
      <top/>
      <bottom style="double">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dotted">
        <color indexed="64"/>
      </top>
      <bottom/>
      <diagonal/>
    </border>
    <border>
      <left/>
      <right style="thin">
        <color auto="1"/>
      </right>
      <top style="dotted">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right style="dotted">
        <color auto="1"/>
      </right>
      <top/>
      <bottom/>
      <diagonal/>
    </border>
    <border>
      <left style="dotted">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style="thin">
        <color indexed="64"/>
      </top>
      <bottom/>
      <diagonal/>
    </border>
    <border>
      <left/>
      <right style="double">
        <color auto="1"/>
      </right>
      <top style="thin">
        <color auto="1"/>
      </top>
      <bottom/>
      <diagonal/>
    </border>
    <border>
      <left style="double">
        <color auto="1"/>
      </left>
      <right/>
      <top/>
      <bottom style="medium">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bottom style="medium">
        <color indexed="64"/>
      </bottom>
      <diagonal/>
    </border>
    <border>
      <left/>
      <right style="double">
        <color indexed="64"/>
      </right>
      <top/>
      <bottom style="thin">
        <color auto="1"/>
      </bottom>
      <diagonal/>
    </border>
    <border>
      <left/>
      <right style="thin">
        <color auto="1"/>
      </right>
      <top style="medium">
        <color indexed="64"/>
      </top>
      <bottom/>
      <diagonal/>
    </border>
    <border>
      <left/>
      <right style="dotted">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double">
        <color auto="1"/>
      </bottom>
      <diagonal/>
    </border>
    <border>
      <left/>
      <right style="medium">
        <color indexed="64"/>
      </right>
      <top style="dotted">
        <color indexed="64"/>
      </top>
      <bottom/>
      <diagonal/>
    </border>
    <border>
      <left style="hair">
        <color indexed="64"/>
      </left>
      <right/>
      <top/>
      <bottom style="medium">
        <color indexed="64"/>
      </bottom>
      <diagonal/>
    </border>
    <border>
      <left style="dotted">
        <color auto="1"/>
      </left>
      <right style="dotted">
        <color auto="1"/>
      </right>
      <top style="dotted">
        <color auto="1"/>
      </top>
      <bottom style="dotted">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thick">
        <color indexed="64"/>
      </left>
      <right/>
      <top/>
      <bottom style="dotted">
        <color indexed="64"/>
      </bottom>
      <diagonal/>
    </border>
    <border>
      <left/>
      <right style="medium">
        <color indexed="64"/>
      </right>
      <top/>
      <bottom style="dotted">
        <color indexed="64"/>
      </bottom>
      <diagonal/>
    </border>
    <border>
      <left style="thick">
        <color indexed="64"/>
      </left>
      <right/>
      <top style="dotted">
        <color auto="1"/>
      </top>
      <bottom/>
      <diagonal/>
    </border>
    <border>
      <left style="medium">
        <color indexed="64"/>
      </left>
      <right/>
      <top style="double">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style="dashDotDot">
        <color indexed="64"/>
      </top>
      <bottom/>
      <diagonal/>
    </border>
    <border>
      <left/>
      <right/>
      <top style="dashDotDot">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tted">
        <color indexed="64"/>
      </top>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bottom style="dotted">
        <color auto="1"/>
      </bottom>
      <diagonal/>
    </border>
    <border>
      <left/>
      <right style="thin">
        <color indexed="64"/>
      </right>
      <top/>
      <bottom style="dotted">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otted">
        <color auto="1"/>
      </bottom>
      <diagonal/>
    </border>
    <border>
      <left/>
      <right style="dotted">
        <color indexed="64"/>
      </right>
      <top/>
      <bottom style="dotted">
        <color auto="1"/>
      </bottom>
      <diagonal/>
    </border>
    <border>
      <left/>
      <right style="dotted">
        <color indexed="64"/>
      </right>
      <top style="thin">
        <color indexed="64"/>
      </top>
      <bottom/>
      <diagonal/>
    </border>
    <border>
      <left style="dashDotDot">
        <color indexed="64"/>
      </left>
      <right style="thin">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dotted">
        <color indexed="64"/>
      </left>
      <right style="thin">
        <color indexed="64"/>
      </right>
      <top style="dashDotDot">
        <color indexed="64"/>
      </top>
      <bottom style="thin">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dotted">
        <color indexed="64"/>
      </left>
      <right style="thin">
        <color indexed="64"/>
      </right>
      <top style="thin">
        <color indexed="64"/>
      </top>
      <bottom style="dashDotDot">
        <color indexed="64"/>
      </bottom>
      <diagonal/>
    </border>
    <border>
      <left style="thin">
        <color indexed="64"/>
      </left>
      <right style="dashDotDot">
        <color indexed="64"/>
      </right>
      <top style="thin">
        <color indexed="64"/>
      </top>
      <bottom style="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auto="1"/>
      </top>
      <bottom/>
      <diagonal/>
    </border>
    <border>
      <left style="thin">
        <color indexed="64"/>
      </left>
      <right style="thin">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8">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0"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4" borderId="0" applyNumberFormat="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79" fillId="0" borderId="0" applyNumberFormat="0" applyFill="0" applyBorder="0" applyAlignment="0" applyProtection="0">
      <alignment vertical="center"/>
    </xf>
  </cellStyleXfs>
  <cellXfs count="1441">
    <xf numFmtId="0" fontId="0" fillId="0" borderId="0" xfId="0">
      <alignment vertical="center"/>
    </xf>
    <xf numFmtId="0" fontId="10" fillId="0" borderId="0" xfId="42">
      <alignment vertical="center"/>
    </xf>
    <xf numFmtId="49" fontId="16" fillId="0" borderId="0" xfId="42" applyNumberFormat="1" applyFont="1">
      <alignment vertical="center"/>
    </xf>
    <xf numFmtId="0" fontId="10" fillId="0" borderId="18" xfId="42" applyBorder="1">
      <alignment vertical="center"/>
    </xf>
    <xf numFmtId="49" fontId="14" fillId="0" borderId="0" xfId="42" applyNumberFormat="1" applyFont="1">
      <alignment vertical="center"/>
    </xf>
    <xf numFmtId="49" fontId="14" fillId="0" borderId="0" xfId="42" applyNumberFormat="1" applyFont="1" applyAlignment="1">
      <alignment horizontal="right" vertical="center"/>
    </xf>
    <xf numFmtId="49" fontId="16" fillId="24" borderId="0" xfId="42" applyNumberFormat="1" applyFont="1" applyFill="1">
      <alignment vertical="center"/>
    </xf>
    <xf numFmtId="49" fontId="12" fillId="0" borderId="0" xfId="42" applyNumberFormat="1" applyFont="1" applyAlignment="1">
      <alignment horizontal="center" vertical="center"/>
    </xf>
    <xf numFmtId="49" fontId="12" fillId="0" borderId="0" xfId="51" applyNumberFormat="1" applyFont="1" applyAlignment="1"/>
    <xf numFmtId="0" fontId="36" fillId="0" borderId="0" xfId="51" applyFont="1">
      <alignment vertical="center"/>
    </xf>
    <xf numFmtId="0" fontId="0" fillId="0" borderId="0" xfId="42" applyFont="1">
      <alignment vertical="center"/>
    </xf>
    <xf numFmtId="0" fontId="10" fillId="0" borderId="0" xfId="42" applyAlignment="1">
      <alignment horizontal="right" vertical="center"/>
    </xf>
    <xf numFmtId="176" fontId="36" fillId="0" borderId="0" xfId="42" applyNumberFormat="1" applyFont="1" applyAlignment="1">
      <alignment horizontal="center" vertical="center" shrinkToFit="1"/>
    </xf>
    <xf numFmtId="177" fontId="36" fillId="0" borderId="0" xfId="42" applyNumberFormat="1" applyFont="1" applyAlignment="1">
      <alignment horizontal="center" vertical="center" shrinkToFit="1"/>
    </xf>
    <xf numFmtId="0" fontId="14" fillId="0" borderId="0" xfId="42" applyFont="1" applyAlignment="1">
      <alignment horizontal="center" vertical="center"/>
    </xf>
    <xf numFmtId="0" fontId="38" fillId="0" borderId="0" xfId="42" applyFont="1" applyAlignment="1">
      <alignment vertical="center" shrinkToFit="1"/>
    </xf>
    <xf numFmtId="0" fontId="45" fillId="0" borderId="0" xfId="51" applyFont="1">
      <alignment vertical="center"/>
    </xf>
    <xf numFmtId="0" fontId="44" fillId="0" borderId="0" xfId="42" applyFont="1">
      <alignment vertical="center"/>
    </xf>
    <xf numFmtId="0" fontId="10" fillId="0" borderId="75" xfId="42" applyBorder="1" applyAlignment="1">
      <alignment horizontal="right" vertical="center"/>
    </xf>
    <xf numFmtId="0" fontId="40" fillId="0" borderId="0" xfId="51" quotePrefix="1" applyFont="1">
      <alignment vertical="center"/>
    </xf>
    <xf numFmtId="0" fontId="41" fillId="0" borderId="0" xfId="42" applyFont="1" applyAlignment="1">
      <alignment vertical="center" wrapText="1"/>
    </xf>
    <xf numFmtId="0" fontId="41" fillId="0" borderId="0" xfId="42" applyFont="1">
      <alignment vertical="center"/>
    </xf>
    <xf numFmtId="0" fontId="39" fillId="0" borderId="0" xfId="42" applyFont="1">
      <alignment vertical="center"/>
    </xf>
    <xf numFmtId="0" fontId="10" fillId="0" borderId="0" xfId="42" applyAlignment="1">
      <alignment vertical="top"/>
    </xf>
    <xf numFmtId="0" fontId="10" fillId="0" borderId="0" xfId="42" applyAlignment="1">
      <alignment vertical="center" wrapText="1"/>
    </xf>
    <xf numFmtId="0" fontId="10" fillId="0" borderId="0" xfId="42" applyAlignment="1">
      <alignment vertical="center" shrinkToFit="1"/>
    </xf>
    <xf numFmtId="14" fontId="40" fillId="0" borderId="0" xfId="42" applyNumberFormat="1" applyFont="1">
      <alignment vertical="center"/>
    </xf>
    <xf numFmtId="0" fontId="40" fillId="0" borderId="0" xfId="42" applyFont="1">
      <alignment vertical="center"/>
    </xf>
    <xf numFmtId="0" fontId="10" fillId="0" borderId="76" xfId="42" applyBorder="1" applyAlignment="1">
      <alignment horizontal="right" vertical="center"/>
    </xf>
    <xf numFmtId="0" fontId="10" fillId="0" borderId="0" xfId="42" applyAlignment="1">
      <alignment vertical="center" textRotation="255"/>
    </xf>
    <xf numFmtId="0" fontId="10" fillId="0" borderId="79" xfId="42" applyBorder="1">
      <alignment vertical="center"/>
    </xf>
    <xf numFmtId="49" fontId="40" fillId="0" borderId="0" xfId="51" applyNumberFormat="1" applyFont="1" applyAlignment="1">
      <alignment vertical="top"/>
    </xf>
    <xf numFmtId="0" fontId="35" fillId="0" borderId="0" xfId="42" applyFont="1" applyAlignment="1">
      <alignment wrapText="1"/>
    </xf>
    <xf numFmtId="0" fontId="39" fillId="0" borderId="0" xfId="42" applyFont="1" applyAlignment="1">
      <alignment horizontal="center" vertical="center"/>
    </xf>
    <xf numFmtId="0" fontId="10" fillId="0" borderId="79" xfId="42" applyBorder="1" applyAlignment="1">
      <alignment vertical="center" textRotation="255" shrinkToFit="1"/>
    </xf>
    <xf numFmtId="0" fontId="10" fillId="0" borderId="0" xfId="42" applyAlignment="1">
      <alignment wrapText="1"/>
    </xf>
    <xf numFmtId="0" fontId="10" fillId="0" borderId="0" xfId="51" applyFont="1">
      <alignment vertical="center"/>
    </xf>
    <xf numFmtId="0" fontId="10" fillId="0" borderId="10" xfId="51" applyFont="1" applyBorder="1">
      <alignment vertical="center"/>
    </xf>
    <xf numFmtId="0" fontId="10" fillId="0" borderId="17" xfId="51" applyFont="1" applyBorder="1">
      <alignment vertical="center"/>
    </xf>
    <xf numFmtId="0" fontId="10" fillId="0" borderId="18" xfId="51" applyFont="1" applyBorder="1">
      <alignment vertical="center"/>
    </xf>
    <xf numFmtId="0" fontId="10" fillId="0" borderId="13" xfId="42" applyBorder="1">
      <alignment vertical="center"/>
    </xf>
    <xf numFmtId="0" fontId="36" fillId="0" borderId="109" xfId="42" applyFont="1" applyBorder="1" applyAlignment="1">
      <alignment horizontal="centerContinuous" vertical="center"/>
    </xf>
    <xf numFmtId="0" fontId="36" fillId="0" borderId="57" xfId="42" applyFont="1" applyBorder="1" applyAlignment="1">
      <alignment horizontal="centerContinuous" vertical="center"/>
    </xf>
    <xf numFmtId="0" fontId="36" fillId="0" borderId="0" xfId="42" applyFont="1">
      <alignment vertical="center"/>
    </xf>
    <xf numFmtId="0" fontId="36" fillId="0" borderId="74" xfId="42" applyFont="1" applyBorder="1" applyAlignment="1">
      <alignment horizontal="centerContinuous" vertical="center"/>
    </xf>
    <xf numFmtId="0" fontId="36" fillId="0" borderId="0" xfId="42" applyFont="1" applyAlignment="1">
      <alignment horizontal="centerContinuous" vertical="center"/>
    </xf>
    <xf numFmtId="0" fontId="36" fillId="0" borderId="41" xfId="42" applyFont="1" applyBorder="1" applyAlignment="1">
      <alignment horizontal="centerContinuous" vertical="center"/>
    </xf>
    <xf numFmtId="0" fontId="36" fillId="0" borderId="69" xfId="42" applyFont="1" applyBorder="1" applyAlignment="1">
      <alignment horizontal="centerContinuous" vertical="center"/>
    </xf>
    <xf numFmtId="0" fontId="36" fillId="0" borderId="68" xfId="42" applyFont="1" applyBorder="1" applyAlignment="1">
      <alignment horizontal="centerContinuous" vertical="center"/>
    </xf>
    <xf numFmtId="0" fontId="10" fillId="0" borderId="0" xfId="51" applyFont="1" applyAlignment="1">
      <alignment horizontal="right" vertical="center"/>
    </xf>
    <xf numFmtId="0" fontId="10" fillId="0" borderId="0" xfId="42" applyAlignment="1"/>
    <xf numFmtId="0" fontId="10" fillId="0" borderId="24" xfId="42" applyBorder="1">
      <alignment vertical="center"/>
    </xf>
    <xf numFmtId="0" fontId="10" fillId="0" borderId="13" xfId="42" applyBorder="1" applyAlignment="1">
      <alignment vertical="center" wrapText="1"/>
    </xf>
    <xf numFmtId="0" fontId="10" fillId="0" borderId="0" xfId="42" applyAlignment="1">
      <alignment horizontal="centerContinuous" vertical="center"/>
    </xf>
    <xf numFmtId="0" fontId="13" fillId="0" borderId="0" xfId="42" applyFont="1" applyAlignment="1">
      <alignment horizontal="centerContinuous" vertical="center"/>
    </xf>
    <xf numFmtId="0" fontId="36" fillId="0" borderId="0" xfId="42" applyFont="1" applyAlignment="1">
      <alignment horizontal="left" vertical="center"/>
    </xf>
    <xf numFmtId="0" fontId="10" fillId="0" borderId="0" xfId="42" applyAlignment="1">
      <alignment horizontal="center" vertical="center" textRotation="255" shrinkToFit="1"/>
    </xf>
    <xf numFmtId="0" fontId="10" fillId="0" borderId="41" xfId="42" applyBorder="1">
      <alignment vertical="center"/>
    </xf>
    <xf numFmtId="0" fontId="10" fillId="0" borderId="76" xfId="42" applyBorder="1">
      <alignment vertical="center"/>
    </xf>
    <xf numFmtId="49" fontId="41" fillId="0" borderId="0" xfId="42" applyNumberFormat="1" applyFont="1" applyAlignment="1">
      <alignment horizontal="center" vertical="center" wrapText="1"/>
    </xf>
    <xf numFmtId="176" fontId="39" fillId="0" borderId="0" xfId="42" applyNumberFormat="1" applyFont="1" applyAlignment="1">
      <alignment horizontal="center" vertical="center" shrinkToFit="1"/>
    </xf>
    <xf numFmtId="0" fontId="39" fillId="0" borderId="0" xfId="42" applyFont="1" applyAlignment="1">
      <alignment vertical="top"/>
    </xf>
    <xf numFmtId="0" fontId="16" fillId="0" borderId="0" xfId="42" applyFont="1" applyAlignment="1">
      <alignment vertical="top"/>
    </xf>
    <xf numFmtId="0" fontId="14" fillId="0" borderId="0" xfId="42" applyFont="1" applyAlignment="1">
      <alignment vertical="center" wrapText="1"/>
    </xf>
    <xf numFmtId="49" fontId="12" fillId="0" borderId="0" xfId="42" applyNumberFormat="1" applyFont="1">
      <alignment vertical="center"/>
    </xf>
    <xf numFmtId="49" fontId="36" fillId="0" borderId="0" xfId="42" applyNumberFormat="1" applyFont="1" applyAlignment="1">
      <alignment vertical="center" wrapText="1"/>
    </xf>
    <xf numFmtId="49" fontId="36" fillId="0" borderId="0" xfId="42" applyNumberFormat="1" applyFont="1">
      <alignment vertical="center"/>
    </xf>
    <xf numFmtId="49" fontId="36" fillId="0" borderId="76" xfId="42" applyNumberFormat="1" applyFont="1" applyBorder="1" applyAlignment="1">
      <alignment vertical="center" wrapText="1"/>
    </xf>
    <xf numFmtId="49" fontId="36" fillId="0" borderId="0" xfId="42" applyNumberFormat="1" applyFont="1" applyAlignment="1"/>
    <xf numFmtId="49" fontId="15" fillId="0" borderId="0" xfId="42" applyNumberFormat="1" applyFont="1">
      <alignment vertical="center"/>
    </xf>
    <xf numFmtId="0" fontId="44" fillId="0" borderId="0" xfId="51" applyFont="1">
      <alignment vertical="center"/>
    </xf>
    <xf numFmtId="0" fontId="14" fillId="0" borderId="0" xfId="51" applyFont="1" applyAlignment="1">
      <alignment vertical="top" wrapText="1"/>
    </xf>
    <xf numFmtId="0" fontId="12" fillId="0" borderId="0" xfId="51" applyFont="1" applyAlignment="1">
      <alignment vertical="top" wrapText="1"/>
    </xf>
    <xf numFmtId="0" fontId="51" fillId="0" borderId="0" xfId="51" applyFont="1" applyAlignment="1">
      <alignment vertical="top"/>
    </xf>
    <xf numFmtId="49" fontId="42" fillId="0" borderId="76" xfId="42" applyNumberFormat="1" applyFont="1" applyBorder="1" applyAlignment="1">
      <alignment vertical="top" wrapText="1"/>
    </xf>
    <xf numFmtId="0" fontId="10" fillId="0" borderId="0" xfId="42" applyAlignment="1">
      <alignment vertical="top" wrapText="1"/>
    </xf>
    <xf numFmtId="0" fontId="15" fillId="0" borderId="0" xfId="51" applyFont="1" applyAlignment="1">
      <alignment vertical="top"/>
    </xf>
    <xf numFmtId="0" fontId="10" fillId="0" borderId="59" xfId="42" applyBorder="1">
      <alignment vertical="center"/>
    </xf>
    <xf numFmtId="0" fontId="36" fillId="0" borderId="0" xfId="42" applyFont="1" applyAlignment="1">
      <alignment vertical="center" wrapText="1"/>
    </xf>
    <xf numFmtId="0" fontId="12" fillId="0" borderId="0" xfId="51" applyFont="1" applyAlignment="1">
      <alignment horizontal="center" vertical="center"/>
    </xf>
    <xf numFmtId="0" fontId="12" fillId="0" borderId="0" xfId="51" applyFont="1" applyAlignment="1">
      <alignment horizontal="center" vertical="center" shrinkToFit="1"/>
    </xf>
    <xf numFmtId="0" fontId="35" fillId="0" borderId="0" xfId="42" applyFont="1" applyAlignment="1">
      <alignment vertical="center" wrapText="1"/>
    </xf>
    <xf numFmtId="0" fontId="10" fillId="0" borderId="120" xfId="42" applyBorder="1">
      <alignment vertical="center"/>
    </xf>
    <xf numFmtId="0" fontId="10" fillId="0" borderId="27" xfId="42" applyBorder="1">
      <alignment vertical="center"/>
    </xf>
    <xf numFmtId="0" fontId="10" fillId="0" borderId="77" xfId="42" applyBorder="1">
      <alignment vertical="center"/>
    </xf>
    <xf numFmtId="0" fontId="44" fillId="0" borderId="0" xfId="42" applyFont="1" applyAlignment="1">
      <alignment horizontal="right" vertical="center"/>
    </xf>
    <xf numFmtId="0" fontId="44" fillId="0" borderId="0" xfId="51" applyFont="1" applyAlignment="1">
      <alignment horizontal="right" vertical="center"/>
    </xf>
    <xf numFmtId="0" fontId="53" fillId="0" borderId="0" xfId="42" applyFont="1">
      <alignment vertical="center"/>
    </xf>
    <xf numFmtId="0" fontId="44" fillId="0" borderId="0" xfId="42" applyFont="1" applyAlignment="1">
      <alignment horizontal="center" vertical="center"/>
    </xf>
    <xf numFmtId="0" fontId="10" fillId="0" borderId="0" xfId="42" applyAlignment="1">
      <alignment horizontal="center" vertical="center"/>
    </xf>
    <xf numFmtId="0" fontId="10" fillId="0" borderId="0" xfId="42" applyAlignment="1">
      <alignment horizontal="left" vertical="center" wrapText="1"/>
    </xf>
    <xf numFmtId="0" fontId="34" fillId="0" borderId="0" xfId="42" applyFont="1" applyAlignment="1">
      <alignment horizontal="center" vertical="center"/>
    </xf>
    <xf numFmtId="0" fontId="36" fillId="0" borderId="0" xfId="42" applyFont="1" applyAlignment="1">
      <alignment horizontal="center" vertical="center" wrapText="1"/>
    </xf>
    <xf numFmtId="49" fontId="36" fillId="0" borderId="0" xfId="42" applyNumberFormat="1" applyFont="1" applyAlignment="1">
      <alignment horizontal="center" vertical="center"/>
    </xf>
    <xf numFmtId="0" fontId="35" fillId="0" borderId="0" xfId="42" applyFont="1" applyAlignment="1">
      <alignment horizontal="center" wrapText="1"/>
    </xf>
    <xf numFmtId="0" fontId="12" fillId="0" borderId="0" xfId="42" applyFont="1">
      <alignment vertical="center"/>
    </xf>
    <xf numFmtId="0" fontId="40" fillId="0" borderId="0" xfId="42" applyFont="1" applyAlignment="1">
      <alignment horizontal="center" vertical="center"/>
    </xf>
    <xf numFmtId="49" fontId="13" fillId="0" borderId="0" xfId="42" applyNumberFormat="1" applyFont="1">
      <alignment vertical="center"/>
    </xf>
    <xf numFmtId="49" fontId="13" fillId="0" borderId="17" xfId="42" applyNumberFormat="1" applyFont="1" applyBorder="1">
      <alignment vertical="center"/>
    </xf>
    <xf numFmtId="49" fontId="13" fillId="0" borderId="41" xfId="42" applyNumberFormat="1" applyFont="1" applyBorder="1" applyAlignment="1">
      <alignment horizontal="center" vertical="center"/>
    </xf>
    <xf numFmtId="49" fontId="13" fillId="0" borderId="68" xfId="42" applyNumberFormat="1" applyFont="1" applyBorder="1">
      <alignment vertical="center"/>
    </xf>
    <xf numFmtId="49" fontId="46" fillId="0" borderId="41" xfId="42" applyNumberFormat="1" applyFont="1" applyBorder="1" applyAlignment="1">
      <alignment horizontal="center" vertical="center"/>
    </xf>
    <xf numFmtId="49" fontId="46" fillId="0" borderId="41" xfId="42" applyNumberFormat="1" applyFont="1" applyBorder="1">
      <alignment vertical="center"/>
    </xf>
    <xf numFmtId="49" fontId="46" fillId="0" borderId="17" xfId="42" applyNumberFormat="1" applyFont="1" applyBorder="1">
      <alignment vertical="center"/>
    </xf>
    <xf numFmtId="49" fontId="38" fillId="0" borderId="0" xfId="42" applyNumberFormat="1" applyFont="1" applyAlignment="1">
      <alignment horizontal="center" vertical="center"/>
    </xf>
    <xf numFmtId="0" fontId="10" fillId="0" borderId="0" xfId="42" applyAlignment="1">
      <alignment horizontal="center" vertical="center" textRotation="255"/>
    </xf>
    <xf numFmtId="0" fontId="46" fillId="0" borderId="0" xfId="42" applyFont="1" applyAlignment="1">
      <alignment horizontal="center" vertical="center" wrapText="1"/>
    </xf>
    <xf numFmtId="0" fontId="39" fillId="0" borderId="0" xfId="42" applyFont="1" applyAlignment="1">
      <alignment horizontal="center" vertical="center" wrapText="1"/>
    </xf>
    <xf numFmtId="178" fontId="13" fillId="0" borderId="0" xfId="42" applyNumberFormat="1" applyFont="1" applyAlignment="1">
      <alignment horizontal="center" vertical="center" wrapText="1"/>
    </xf>
    <xf numFmtId="0" fontId="34" fillId="0" borderId="0" xfId="42" applyFont="1" applyAlignment="1">
      <alignment wrapText="1"/>
    </xf>
    <xf numFmtId="0" fontId="36" fillId="0" borderId="0" xfId="42" applyFont="1" applyAlignment="1">
      <alignment horizontal="center" vertical="center" textRotation="255" shrinkToFit="1"/>
    </xf>
    <xf numFmtId="0" fontId="34" fillId="0" borderId="0" xfId="42" applyFont="1" applyAlignment="1">
      <alignment horizontal="center" wrapText="1"/>
    </xf>
    <xf numFmtId="0" fontId="34" fillId="0" borderId="0" xfId="42" applyFont="1" applyAlignment="1">
      <alignment horizontal="left" wrapText="1"/>
    </xf>
    <xf numFmtId="0" fontId="36" fillId="0" borderId="0" xfId="42" applyFont="1" applyAlignment="1">
      <alignment horizontal="center" vertical="center"/>
    </xf>
    <xf numFmtId="0" fontId="36" fillId="0" borderId="0" xfId="42" applyFont="1" applyAlignment="1">
      <alignment horizontal="right" vertical="center"/>
    </xf>
    <xf numFmtId="0" fontId="36" fillId="0" borderId="79" xfId="42" applyFont="1" applyBorder="1" applyAlignment="1">
      <alignment vertical="center" textRotation="255" shrinkToFit="1"/>
    </xf>
    <xf numFmtId="0" fontId="36" fillId="0" borderId="18" xfId="42" applyFont="1" applyBorder="1">
      <alignment vertical="center"/>
    </xf>
    <xf numFmtId="0" fontId="36" fillId="0" borderId="120" xfId="42" applyFont="1" applyBorder="1">
      <alignment vertical="center"/>
    </xf>
    <xf numFmtId="0" fontId="36" fillId="0" borderId="79" xfId="42" applyFont="1" applyBorder="1">
      <alignment vertical="center"/>
    </xf>
    <xf numFmtId="0" fontId="36" fillId="0" borderId="27" xfId="42" applyFont="1" applyBorder="1">
      <alignment vertical="center"/>
    </xf>
    <xf numFmtId="0" fontId="36" fillId="0" borderId="77" xfId="42" applyFont="1" applyBorder="1">
      <alignment vertical="center"/>
    </xf>
    <xf numFmtId="0" fontId="36" fillId="0" borderId="0" xfId="42" applyFont="1" applyAlignment="1">
      <alignment vertical="center" textRotation="255"/>
    </xf>
    <xf numFmtId="0" fontId="36" fillId="0" borderId="0" xfId="42" applyFont="1" applyAlignment="1">
      <alignment wrapText="1"/>
    </xf>
    <xf numFmtId="0" fontId="36" fillId="0" borderId="17" xfId="51" applyFont="1" applyBorder="1">
      <alignment vertical="center"/>
    </xf>
    <xf numFmtId="0" fontId="36" fillId="0" borderId="18" xfId="51" applyFont="1" applyBorder="1">
      <alignment vertical="center"/>
    </xf>
    <xf numFmtId="0" fontId="10" fillId="0" borderId="0" xfId="51" applyFont="1" applyAlignment="1">
      <alignment vertical="top"/>
    </xf>
    <xf numFmtId="0" fontId="54" fillId="0" borderId="0" xfId="42" applyFont="1">
      <alignment vertical="center"/>
    </xf>
    <xf numFmtId="0" fontId="54" fillId="0" borderId="0" xfId="42" applyFont="1" applyAlignment="1">
      <alignment horizontal="center" vertical="center"/>
    </xf>
    <xf numFmtId="49" fontId="36" fillId="0" borderId="0" xfId="51" applyNumberFormat="1" applyFont="1" applyAlignment="1">
      <alignment horizontal="right"/>
    </xf>
    <xf numFmtId="0" fontId="41" fillId="0" borderId="0" xfId="42" applyFont="1" applyAlignment="1">
      <alignment horizontal="left" vertical="center" wrapText="1"/>
    </xf>
    <xf numFmtId="0" fontId="10" fillId="0" borderId="0" xfId="42" applyAlignment="1">
      <alignment horizontal="left" vertical="center"/>
    </xf>
    <xf numFmtId="0" fontId="10" fillId="0" borderId="13" xfId="42" applyBorder="1" applyAlignment="1">
      <alignment horizontal="left" vertical="center"/>
    </xf>
    <xf numFmtId="0" fontId="40" fillId="0" borderId="0" xfId="51" quotePrefix="1" applyFont="1" applyAlignment="1">
      <alignment horizontal="left" vertical="center"/>
    </xf>
    <xf numFmtId="0" fontId="10" fillId="0" borderId="0" xfId="42" applyAlignment="1">
      <alignment horizontal="distributed" vertical="center" wrapText="1"/>
    </xf>
    <xf numFmtId="0" fontId="35" fillId="0" borderId="0" xfId="42" applyFont="1" applyAlignment="1">
      <alignment horizontal="left" vertical="center"/>
    </xf>
    <xf numFmtId="49" fontId="36" fillId="0" borderId="0" xfId="51" applyNumberFormat="1" applyFont="1" applyAlignment="1"/>
    <xf numFmtId="179" fontId="10" fillId="0" borderId="0" xfId="42" applyNumberFormat="1" applyAlignment="1">
      <alignment horizontal="left" vertical="center"/>
    </xf>
    <xf numFmtId="0" fontId="10" fillId="0" borderId="19" xfId="42" applyBorder="1">
      <alignment vertical="center"/>
    </xf>
    <xf numFmtId="0" fontId="10" fillId="27" borderId="21" xfId="42" applyFill="1" applyBorder="1" applyAlignment="1">
      <alignment horizontal="right" vertical="center"/>
    </xf>
    <xf numFmtId="0" fontId="10" fillId="27" borderId="0" xfId="42" applyFill="1" applyAlignment="1">
      <alignment horizontal="right" vertical="center"/>
    </xf>
    <xf numFmtId="0" fontId="10" fillId="27" borderId="0" xfId="42" applyFill="1">
      <alignment vertical="center"/>
    </xf>
    <xf numFmtId="0" fontId="10" fillId="27" borderId="22" xfId="42" applyFill="1" applyBorder="1">
      <alignment vertical="center"/>
    </xf>
    <xf numFmtId="0" fontId="10" fillId="27" borderId="32" xfId="42" applyFill="1" applyBorder="1" applyAlignment="1">
      <alignment horizontal="right" vertical="center"/>
    </xf>
    <xf numFmtId="0" fontId="10" fillId="27" borderId="11" xfId="42" applyFill="1" applyBorder="1" applyAlignment="1">
      <alignment horizontal="right" vertical="center"/>
    </xf>
    <xf numFmtId="0" fontId="10" fillId="27" borderId="11" xfId="42" applyFill="1" applyBorder="1">
      <alignment vertical="center"/>
    </xf>
    <xf numFmtId="0" fontId="10" fillId="27" borderId="42" xfId="42" applyFill="1" applyBorder="1">
      <alignment vertical="center"/>
    </xf>
    <xf numFmtId="0" fontId="44" fillId="0" borderId="0" xfId="42" applyFont="1" applyAlignment="1">
      <alignment horizontal="left" vertical="center"/>
    </xf>
    <xf numFmtId="0" fontId="14" fillId="0" borderId="0" xfId="42" applyFont="1">
      <alignment vertical="center"/>
    </xf>
    <xf numFmtId="0" fontId="10" fillId="0" borderId="76" xfId="42" applyBorder="1" applyAlignment="1">
      <alignment vertical="center" wrapText="1"/>
    </xf>
    <xf numFmtId="0" fontId="49" fillId="0" borderId="0" xfId="42" applyFont="1" applyAlignment="1">
      <alignment vertical="center" wrapText="1"/>
    </xf>
    <xf numFmtId="0" fontId="39" fillId="0" borderId="0" xfId="51" applyFont="1" applyAlignment="1">
      <alignment horizontal="center" vertical="center"/>
    </xf>
    <xf numFmtId="0" fontId="39" fillId="0" borderId="0" xfId="51" applyFont="1" applyAlignment="1">
      <alignment horizontal="left" vertical="center"/>
    </xf>
    <xf numFmtId="14" fontId="13" fillId="32" borderId="0" xfId="42" applyNumberFormat="1" applyFont="1" applyFill="1" applyAlignment="1">
      <alignment horizontal="center" vertical="center" wrapText="1"/>
    </xf>
    <xf numFmtId="14" fontId="13" fillId="32" borderId="0" xfId="42" applyNumberFormat="1" applyFont="1" applyFill="1" applyAlignment="1">
      <alignment horizontal="left" vertical="center" wrapText="1"/>
    </xf>
    <xf numFmtId="0" fontId="36" fillId="0" borderId="0" xfId="42" applyFont="1" applyAlignment="1">
      <alignment vertical="top" wrapText="1"/>
    </xf>
    <xf numFmtId="0" fontId="36" fillId="0" borderId="0" xfId="42" applyFont="1" applyAlignment="1">
      <alignment horizontal="center" vertical="top" wrapText="1"/>
    </xf>
    <xf numFmtId="0" fontId="36" fillId="0" borderId="0" xfId="42" applyFont="1" applyAlignment="1">
      <alignment horizontal="left" vertical="center" wrapText="1"/>
    </xf>
    <xf numFmtId="0" fontId="36" fillId="0" borderId="0" xfId="0" applyFont="1" applyAlignment="1">
      <alignment vertical="top" wrapText="1"/>
    </xf>
    <xf numFmtId="0" fontId="36" fillId="0" borderId="34" xfId="42" applyFont="1" applyBorder="1" applyAlignment="1">
      <alignment vertical="top" wrapText="1"/>
    </xf>
    <xf numFmtId="0" fontId="36" fillId="0" borderId="15" xfId="42" applyFont="1" applyBorder="1" applyAlignment="1">
      <alignment vertical="top" wrapText="1"/>
    </xf>
    <xf numFmtId="0" fontId="36" fillId="0" borderId="21" xfId="42" applyFont="1" applyBorder="1" applyAlignment="1">
      <alignment vertical="top" wrapText="1"/>
    </xf>
    <xf numFmtId="0" fontId="36" fillId="0" borderId="35" xfId="42" applyFont="1" applyBorder="1" applyAlignment="1">
      <alignment vertical="top" wrapText="1"/>
    </xf>
    <xf numFmtId="0" fontId="10" fillId="0" borderId="21" xfId="42" applyBorder="1" applyAlignment="1">
      <alignment horizontal="left" vertical="center"/>
    </xf>
    <xf numFmtId="0" fontId="10" fillId="0" borderId="22" xfId="42" applyBorder="1">
      <alignment vertical="center"/>
    </xf>
    <xf numFmtId="0" fontId="40" fillId="0" borderId="21" xfId="51" quotePrefix="1" applyFont="1" applyBorder="1" applyAlignment="1">
      <alignment horizontal="left" vertical="center"/>
    </xf>
    <xf numFmtId="0" fontId="10" fillId="0" borderId="32" xfId="42" applyBorder="1">
      <alignment vertical="center"/>
    </xf>
    <xf numFmtId="0" fontId="10" fillId="0" borderId="11" xfId="42" applyBorder="1">
      <alignment vertical="center"/>
    </xf>
    <xf numFmtId="0" fontId="44" fillId="0" borderId="11" xfId="42" applyFont="1" applyBorder="1" applyAlignment="1">
      <alignment horizontal="center" vertical="center"/>
    </xf>
    <xf numFmtId="0" fontId="40" fillId="0" borderId="22" xfId="51" quotePrefix="1" applyFont="1" applyBorder="1" applyAlignment="1">
      <alignment horizontal="left" vertical="center"/>
    </xf>
    <xf numFmtId="0" fontId="36" fillId="0" borderId="22" xfId="42" applyFont="1" applyBorder="1" applyAlignment="1">
      <alignment vertical="center" wrapText="1"/>
    </xf>
    <xf numFmtId="0" fontId="36" fillId="0" borderId="132" xfId="42" applyFont="1" applyBorder="1" applyAlignment="1">
      <alignment vertical="top" wrapText="1"/>
    </xf>
    <xf numFmtId="0" fontId="36" fillId="0" borderId="133" xfId="42" applyFont="1" applyBorder="1" applyAlignment="1">
      <alignment vertical="top" wrapText="1"/>
    </xf>
    <xf numFmtId="0" fontId="36" fillId="0" borderId="134" xfId="42" applyFont="1" applyBorder="1" applyAlignment="1">
      <alignment vertical="top" wrapText="1"/>
    </xf>
    <xf numFmtId="0" fontId="36" fillId="0" borderId="135" xfId="42" applyFont="1" applyBorder="1" applyAlignment="1">
      <alignment vertical="top" wrapText="1"/>
    </xf>
    <xf numFmtId="0" fontId="36" fillId="0" borderId="136" xfId="42" applyFont="1" applyBorder="1" applyAlignment="1">
      <alignment vertical="center" wrapText="1"/>
    </xf>
    <xf numFmtId="0" fontId="10" fillId="0" borderId="135" xfId="42" applyBorder="1" applyAlignment="1">
      <alignment horizontal="left" vertical="center"/>
    </xf>
    <xf numFmtId="0" fontId="10" fillId="0" borderId="136" xfId="42" applyBorder="1">
      <alignment vertical="center"/>
    </xf>
    <xf numFmtId="0" fontId="36" fillId="0" borderId="137" xfId="42" applyFont="1" applyBorder="1" applyAlignment="1">
      <alignment vertical="top" wrapText="1"/>
    </xf>
    <xf numFmtId="0" fontId="10" fillId="0" borderId="137" xfId="42" applyBorder="1">
      <alignment vertical="center"/>
    </xf>
    <xf numFmtId="0" fontId="10" fillId="0" borderId="139" xfId="42" applyBorder="1">
      <alignment vertical="center"/>
    </xf>
    <xf numFmtId="0" fontId="52" fillId="0" borderId="140" xfId="0" applyFont="1" applyBorder="1" applyAlignment="1">
      <alignment vertical="top" wrapText="1"/>
    </xf>
    <xf numFmtId="0" fontId="36" fillId="0" borderId="140" xfId="51" applyFont="1" applyBorder="1">
      <alignment vertical="center"/>
    </xf>
    <xf numFmtId="0" fontId="36" fillId="0" borderId="141" xfId="51" applyFont="1" applyBorder="1">
      <alignment vertical="center"/>
    </xf>
    <xf numFmtId="0" fontId="36" fillId="0" borderId="143" xfId="42" applyFont="1" applyBorder="1" applyAlignment="1">
      <alignment vertical="top" wrapText="1"/>
    </xf>
    <xf numFmtId="0" fontId="36" fillId="0" borderId="142" xfId="42" applyFont="1" applyBorder="1" applyAlignment="1">
      <alignment vertical="top" wrapText="1"/>
    </xf>
    <xf numFmtId="0" fontId="44" fillId="0" borderId="27" xfId="42" applyFont="1" applyBorder="1">
      <alignment vertical="center"/>
    </xf>
    <xf numFmtId="0" fontId="44" fillId="0" borderId="0" xfId="42" applyFont="1" applyAlignment="1">
      <alignment vertical="center" textRotation="255"/>
    </xf>
    <xf numFmtId="49" fontId="13" fillId="0" borderId="149" xfId="42" applyNumberFormat="1" applyFont="1" applyBorder="1" applyAlignment="1">
      <alignment horizontal="center" vertical="center"/>
    </xf>
    <xf numFmtId="49" fontId="36" fillId="0" borderId="13" xfId="42" applyNumberFormat="1" applyFont="1" applyBorder="1" applyAlignment="1">
      <alignment vertical="center" wrapText="1"/>
    </xf>
    <xf numFmtId="49" fontId="39" fillId="0" borderId="150" xfId="42" applyNumberFormat="1" applyFont="1" applyBorder="1">
      <alignment vertical="center"/>
    </xf>
    <xf numFmtId="49" fontId="39" fillId="0" borderId="19" xfId="42" applyNumberFormat="1" applyFont="1" applyBorder="1">
      <alignment vertical="center"/>
    </xf>
    <xf numFmtId="49" fontId="36" fillId="0" borderId="19" xfId="42" applyNumberFormat="1" applyFont="1" applyBorder="1" applyAlignment="1">
      <alignment horizontal="center" vertical="center" wrapText="1"/>
    </xf>
    <xf numFmtId="49" fontId="36" fillId="0" borderId="19" xfId="42" applyNumberFormat="1" applyFont="1" applyBorder="1" applyAlignment="1"/>
    <xf numFmtId="0" fontId="36" fillId="0" borderId="19" xfId="42" applyFont="1" applyBorder="1" applyAlignment="1"/>
    <xf numFmtId="49" fontId="42" fillId="0" borderId="72" xfId="42" applyNumberFormat="1" applyFont="1" applyBorder="1" applyAlignment="1">
      <alignment horizontal="center" vertical="top" wrapText="1"/>
    </xf>
    <xf numFmtId="49" fontId="42" fillId="0" borderId="19" xfId="42" applyNumberFormat="1" applyFont="1" applyBorder="1" applyAlignment="1">
      <alignment horizontal="center" vertical="top" wrapText="1"/>
    </xf>
    <xf numFmtId="49" fontId="14" fillId="0" borderId="19" xfId="42" applyNumberFormat="1" applyFont="1" applyBorder="1" applyAlignment="1">
      <alignment horizontal="center" vertical="center" wrapText="1"/>
    </xf>
    <xf numFmtId="49" fontId="36" fillId="0" borderId="19" xfId="42" applyNumberFormat="1" applyFont="1" applyBorder="1" applyAlignment="1">
      <alignment horizontal="center"/>
    </xf>
    <xf numFmtId="0" fontId="36" fillId="0" borderId="19" xfId="42" applyFont="1" applyBorder="1" applyAlignment="1">
      <alignment horizontal="center"/>
    </xf>
    <xf numFmtId="0" fontId="10" fillId="0" borderId="23" xfId="42" applyBorder="1">
      <alignment vertical="center"/>
    </xf>
    <xf numFmtId="0" fontId="43" fillId="0" borderId="0" xfId="42" applyFont="1" applyAlignment="1">
      <alignment horizontal="left" vertical="top" wrapText="1"/>
    </xf>
    <xf numFmtId="49" fontId="36" fillId="0" borderId="19" xfId="42" applyNumberFormat="1" applyFont="1" applyBorder="1" applyAlignment="1">
      <alignment horizontal="center" vertical="center"/>
    </xf>
    <xf numFmtId="0" fontId="48" fillId="0" borderId="19" xfId="42" applyFont="1" applyBorder="1" applyAlignment="1">
      <alignment horizontal="center" vertical="center"/>
    </xf>
    <xf numFmtId="49" fontId="39" fillId="0" borderId="64" xfId="42" applyNumberFormat="1" applyFont="1" applyBorder="1" applyAlignment="1">
      <alignment horizontal="center" vertical="center"/>
    </xf>
    <xf numFmtId="49" fontId="39" fillId="0" borderId="19" xfId="42" applyNumberFormat="1" applyFont="1" applyBorder="1" applyAlignment="1">
      <alignment horizontal="center" vertical="center"/>
    </xf>
    <xf numFmtId="49" fontId="46" fillId="0" borderId="0" xfId="42" applyNumberFormat="1" applyFont="1" applyAlignment="1">
      <alignment horizontal="center" vertical="center"/>
    </xf>
    <xf numFmtId="49" fontId="36" fillId="0" borderId="0" xfId="42" applyNumberFormat="1" applyFont="1" applyAlignment="1">
      <alignment horizontal="center" vertical="center" wrapText="1"/>
    </xf>
    <xf numFmtId="49" fontId="53" fillId="0" borderId="0" xfId="42" applyNumberFormat="1" applyFont="1">
      <alignment vertical="center"/>
    </xf>
    <xf numFmtId="49" fontId="62" fillId="0" borderId="0" xfId="42" applyNumberFormat="1" applyFont="1" applyAlignment="1">
      <alignment horizontal="center" vertical="center"/>
    </xf>
    <xf numFmtId="49" fontId="65" fillId="0" borderId="0" xfId="42" applyNumberFormat="1" applyFont="1">
      <alignment vertical="center"/>
    </xf>
    <xf numFmtId="49" fontId="54" fillId="0" borderId="0" xfId="42" applyNumberFormat="1" applyFont="1" applyAlignment="1">
      <alignment vertical="center" wrapText="1"/>
    </xf>
    <xf numFmtId="0" fontId="62" fillId="0" borderId="0" xfId="42" applyFont="1">
      <alignment vertical="center"/>
    </xf>
    <xf numFmtId="49" fontId="66" fillId="0" borderId="0" xfId="42" applyNumberFormat="1" applyFont="1">
      <alignment vertical="center"/>
    </xf>
    <xf numFmtId="49" fontId="64" fillId="0" borderId="0" xfId="42" applyNumberFormat="1" applyFont="1" applyAlignment="1">
      <alignment horizontal="center" vertical="center"/>
    </xf>
    <xf numFmtId="49" fontId="64" fillId="0" borderId="0" xfId="42" applyNumberFormat="1" applyFont="1" applyAlignment="1">
      <alignment horizontal="right" vertical="center"/>
    </xf>
    <xf numFmtId="0" fontId="67" fillId="0" borderId="0" xfId="42" applyFont="1">
      <alignment vertical="center"/>
    </xf>
    <xf numFmtId="49" fontId="54" fillId="0" borderId="0" xfId="42" applyNumberFormat="1" applyFont="1">
      <alignment vertical="center"/>
    </xf>
    <xf numFmtId="0" fontId="56" fillId="0" borderId="0" xfId="42" applyFont="1" applyAlignment="1">
      <alignment horizontal="center" vertical="center"/>
    </xf>
    <xf numFmtId="49" fontId="38" fillId="0" borderId="0" xfId="42" applyNumberFormat="1" applyFont="1" applyAlignment="1">
      <alignment horizontal="left" vertical="center"/>
    </xf>
    <xf numFmtId="49" fontId="39" fillId="0" borderId="27" xfId="42" applyNumberFormat="1" applyFont="1" applyBorder="1" applyAlignment="1">
      <alignment horizontal="center"/>
    </xf>
    <xf numFmtId="49" fontId="39" fillId="0" borderId="0" xfId="42" applyNumberFormat="1" applyFont="1" applyAlignment="1">
      <alignment horizontal="center"/>
    </xf>
    <xf numFmtId="49" fontId="39" fillId="0" borderId="18" xfId="42" applyNumberFormat="1" applyFont="1" applyBorder="1" applyAlignment="1">
      <alignment horizontal="center"/>
    </xf>
    <xf numFmtId="49" fontId="39" fillId="0" borderId="17" xfId="42" applyNumberFormat="1" applyFont="1" applyBorder="1">
      <alignment vertical="center"/>
    </xf>
    <xf numFmtId="49" fontId="39" fillId="0" borderId="0" xfId="42" applyNumberFormat="1" applyFont="1">
      <alignment vertical="center"/>
    </xf>
    <xf numFmtId="49" fontId="13" fillId="0" borderId="0" xfId="42" applyNumberFormat="1" applyFont="1" applyAlignment="1">
      <alignment horizontal="left" vertical="center"/>
    </xf>
    <xf numFmtId="49" fontId="13" fillId="0" borderId="13" xfId="42" applyNumberFormat="1" applyFont="1" applyBorder="1" applyAlignment="1">
      <alignment horizontal="left" vertical="center"/>
    </xf>
    <xf numFmtId="0" fontId="10" fillId="0" borderId="75" xfId="42" applyBorder="1">
      <alignment vertical="center"/>
    </xf>
    <xf numFmtId="49" fontId="38" fillId="0" borderId="75" xfId="42" applyNumberFormat="1" applyFont="1" applyBorder="1" applyAlignment="1">
      <alignment horizontal="left" vertical="center"/>
    </xf>
    <xf numFmtId="49" fontId="13" fillId="0" borderId="161" xfId="42" applyNumberFormat="1" applyFont="1" applyBorder="1">
      <alignment vertical="center"/>
    </xf>
    <xf numFmtId="49" fontId="46" fillId="0" borderId="74" xfId="42" applyNumberFormat="1" applyFont="1" applyBorder="1" applyAlignment="1">
      <alignment horizontal="center" vertical="center"/>
    </xf>
    <xf numFmtId="49" fontId="46" fillId="0" borderId="74" xfId="42" applyNumberFormat="1" applyFont="1" applyBorder="1">
      <alignment vertical="center"/>
    </xf>
    <xf numFmtId="0" fontId="10" fillId="0" borderId="162" xfId="42" applyBorder="1">
      <alignment vertical="center"/>
    </xf>
    <xf numFmtId="49" fontId="13" fillId="0" borderId="163" xfId="42" applyNumberFormat="1" applyFont="1" applyBorder="1" applyAlignment="1">
      <alignment horizontal="left" vertical="center"/>
    </xf>
    <xf numFmtId="0" fontId="36" fillId="0" borderId="0" xfId="51" quotePrefix="1" applyFont="1" applyAlignment="1">
      <alignment horizontal="left" vertical="center"/>
    </xf>
    <xf numFmtId="0" fontId="43" fillId="0" borderId="0" xfId="42" applyFont="1" applyAlignment="1">
      <alignment vertical="top" wrapText="1"/>
    </xf>
    <xf numFmtId="49" fontId="39" fillId="25" borderId="116" xfId="42" applyNumberFormat="1" applyFont="1" applyFill="1" applyBorder="1">
      <alignment vertical="center"/>
    </xf>
    <xf numFmtId="49" fontId="39" fillId="25" borderId="17" xfId="42" applyNumberFormat="1" applyFont="1" applyFill="1" applyBorder="1">
      <alignment vertical="center"/>
    </xf>
    <xf numFmtId="49" fontId="39" fillId="25" borderId="20" xfId="42" applyNumberFormat="1" applyFont="1" applyFill="1" applyBorder="1">
      <alignment vertical="center"/>
    </xf>
    <xf numFmtId="0" fontId="13" fillId="0" borderId="0" xfId="42" applyFont="1" applyAlignment="1">
      <alignment vertical="top"/>
    </xf>
    <xf numFmtId="0" fontId="61" fillId="0" borderId="0" xfId="42" applyFont="1" applyAlignment="1">
      <alignment vertical="center" shrinkToFit="1"/>
    </xf>
    <xf numFmtId="0" fontId="45" fillId="0" borderId="0" xfId="47" applyFont="1">
      <alignment vertical="center"/>
    </xf>
    <xf numFmtId="0" fontId="74" fillId="0" borderId="0" xfId="47" applyFont="1">
      <alignment vertical="center"/>
    </xf>
    <xf numFmtId="0" fontId="45" fillId="0" borderId="144" xfId="47" applyFont="1" applyBorder="1">
      <alignment vertical="center"/>
    </xf>
    <xf numFmtId="0" fontId="45" fillId="0" borderId="146" xfId="47" applyFont="1" applyBorder="1">
      <alignment vertical="center"/>
    </xf>
    <xf numFmtId="0" fontId="45" fillId="0" borderId="145" xfId="47" applyFont="1" applyBorder="1">
      <alignment vertical="center"/>
    </xf>
    <xf numFmtId="0" fontId="45" fillId="0" borderId="151" xfId="47" applyFont="1" applyBorder="1">
      <alignment vertical="center"/>
    </xf>
    <xf numFmtId="0" fontId="36" fillId="0" borderId="0" xfId="42" applyFont="1" applyAlignment="1">
      <alignment vertical="center" shrinkToFit="1"/>
    </xf>
    <xf numFmtId="49" fontId="36" fillId="0" borderId="17" xfId="42" applyNumberFormat="1" applyFont="1" applyBorder="1">
      <alignment vertical="center"/>
    </xf>
    <xf numFmtId="49" fontId="34" fillId="0" borderId="40" xfId="42" applyNumberFormat="1" applyFont="1" applyBorder="1" applyAlignment="1">
      <alignment horizontal="center" vertical="center"/>
    </xf>
    <xf numFmtId="49" fontId="36" fillId="0" borderId="22" xfId="42" applyNumberFormat="1" applyFont="1" applyBorder="1">
      <alignment vertical="center"/>
    </xf>
    <xf numFmtId="49" fontId="36" fillId="0" borderId="10" xfId="42" applyNumberFormat="1" applyFont="1" applyBorder="1" applyAlignment="1">
      <alignment horizontal="center" vertical="center"/>
    </xf>
    <xf numFmtId="0" fontId="36" fillId="0" borderId="10" xfId="42" applyFont="1" applyBorder="1" applyAlignment="1">
      <alignment horizontal="center" vertical="center"/>
    </xf>
    <xf numFmtId="0" fontId="36" fillId="0" borderId="10" xfId="42" applyFont="1" applyBorder="1" applyAlignment="1">
      <alignment horizontal="center" vertical="center" shrinkToFit="1"/>
    </xf>
    <xf numFmtId="49" fontId="36" fillId="0" borderId="10" xfId="42" applyNumberFormat="1" applyFont="1" applyBorder="1">
      <alignment vertical="center"/>
    </xf>
    <xf numFmtId="49" fontId="36" fillId="0" borderId="16" xfId="42" applyNumberFormat="1" applyFont="1" applyBorder="1">
      <alignment vertical="center"/>
    </xf>
    <xf numFmtId="49" fontId="36" fillId="0" borderId="20" xfId="42" applyNumberFormat="1" applyFont="1" applyBorder="1">
      <alignment vertical="center"/>
    </xf>
    <xf numFmtId="49" fontId="34" fillId="0" borderId="10" xfId="42" applyNumberFormat="1" applyFont="1" applyBorder="1" applyAlignment="1">
      <alignment horizontal="center" vertical="center"/>
    </xf>
    <xf numFmtId="49" fontId="36" fillId="0" borderId="152" xfId="42" applyNumberFormat="1" applyFont="1" applyBorder="1">
      <alignment vertical="center"/>
    </xf>
    <xf numFmtId="0" fontId="36" fillId="0" borderId="10" xfId="42" applyFont="1" applyBorder="1" applyAlignment="1">
      <alignment horizontal="right" vertical="center" shrinkToFit="1"/>
    </xf>
    <xf numFmtId="0" fontId="36" fillId="0" borderId="16" xfId="42" applyFont="1" applyBorder="1" applyAlignment="1">
      <alignment horizontal="center" vertical="center" shrinkToFit="1"/>
    </xf>
    <xf numFmtId="0" fontId="36" fillId="0" borderId="0" xfId="42" applyFont="1" applyAlignment="1">
      <alignment horizontal="center" vertical="center" shrinkToFit="1"/>
    </xf>
    <xf numFmtId="0" fontId="36" fillId="0" borderId="0" xfId="42" applyFont="1" applyAlignment="1">
      <alignment horizontal="right" vertical="center" shrinkToFit="1"/>
    </xf>
    <xf numFmtId="49" fontId="36" fillId="0" borderId="0" xfId="42" applyNumberFormat="1" applyFont="1" applyAlignment="1">
      <alignment horizontal="left" vertical="center"/>
    </xf>
    <xf numFmtId="49" fontId="10" fillId="0" borderId="0" xfId="42" applyNumberFormat="1" applyAlignment="1">
      <alignment horizontal="center" vertical="center"/>
    </xf>
    <xf numFmtId="49" fontId="0" fillId="0" borderId="0" xfId="42" applyNumberFormat="1" applyFont="1" applyAlignment="1">
      <alignment horizontal="center" vertical="center"/>
    </xf>
    <xf numFmtId="0" fontId="34" fillId="0" borderId="0" xfId="42" applyFont="1">
      <alignment vertical="center"/>
    </xf>
    <xf numFmtId="0" fontId="77" fillId="0" borderId="0" xfId="42" applyFont="1">
      <alignment vertical="center"/>
    </xf>
    <xf numFmtId="0" fontId="36" fillId="0" borderId="19" xfId="42" applyFont="1" applyBorder="1">
      <alignment vertical="center"/>
    </xf>
    <xf numFmtId="0" fontId="35" fillId="0" borderId="0" xfId="42" applyFont="1" applyAlignment="1">
      <alignment horizontal="left" wrapText="1"/>
    </xf>
    <xf numFmtId="0" fontId="10" fillId="0" borderId="0" xfId="42" applyAlignment="1">
      <alignment horizontal="center" vertical="center" wrapText="1"/>
    </xf>
    <xf numFmtId="0" fontId="36" fillId="0" borderId="57" xfId="42" applyFont="1" applyBorder="1" applyAlignment="1">
      <alignment horizontal="center" vertical="center"/>
    </xf>
    <xf numFmtId="0" fontId="40" fillId="33" borderId="0" xfId="42" applyFont="1" applyFill="1" applyAlignment="1">
      <alignment vertical="center" wrapText="1"/>
    </xf>
    <xf numFmtId="0" fontId="40" fillId="33" borderId="0" xfId="42" applyFont="1" applyFill="1">
      <alignment vertical="center"/>
    </xf>
    <xf numFmtId="0" fontId="44" fillId="37" borderId="0" xfId="42" applyFont="1" applyFill="1" applyAlignment="1">
      <alignment horizontal="right" vertical="center"/>
    </xf>
    <xf numFmtId="0" fontId="84" fillId="0" borderId="0" xfId="56" applyFont="1">
      <alignment vertical="center"/>
    </xf>
    <xf numFmtId="0" fontId="83" fillId="0" borderId="0" xfId="56" applyFont="1" applyAlignment="1">
      <alignment horizontal="left" vertical="center"/>
    </xf>
    <xf numFmtId="0" fontId="94" fillId="0" borderId="0" xfId="56" applyFont="1">
      <alignment vertical="center"/>
    </xf>
    <xf numFmtId="0" fontId="93" fillId="0" borderId="0" xfId="57" applyFont="1">
      <alignment vertical="center"/>
    </xf>
    <xf numFmtId="0" fontId="93" fillId="0" borderId="0" xfId="57" applyFont="1" applyFill="1" applyAlignment="1">
      <alignment horizontal="left" vertical="top" wrapText="1"/>
    </xf>
    <xf numFmtId="0" fontId="86" fillId="25" borderId="62" xfId="56" applyFont="1" applyFill="1" applyBorder="1" applyAlignment="1">
      <alignment horizontal="center" vertical="center"/>
    </xf>
    <xf numFmtId="0" fontId="84" fillId="0" borderId="20" xfId="56" applyFont="1" applyBorder="1">
      <alignment vertical="center"/>
    </xf>
    <xf numFmtId="0" fontId="84" fillId="0" borderId="10" xfId="56" applyFont="1" applyBorder="1">
      <alignment vertical="center"/>
    </xf>
    <xf numFmtId="0" fontId="84" fillId="0" borderId="64" xfId="56" applyFont="1" applyBorder="1">
      <alignment vertical="center"/>
    </xf>
    <xf numFmtId="0" fontId="84" fillId="0" borderId="19" xfId="56" applyFont="1" applyBorder="1">
      <alignment vertical="center"/>
    </xf>
    <xf numFmtId="0" fontId="84" fillId="0" borderId="0" xfId="56" applyFont="1" applyAlignment="1">
      <alignment vertical="top" wrapText="1"/>
    </xf>
    <xf numFmtId="0" fontId="86" fillId="0" borderId="0" xfId="56" applyFont="1" applyAlignment="1">
      <alignment horizontal="center" vertical="center"/>
    </xf>
    <xf numFmtId="0" fontId="97" fillId="0" borderId="0" xfId="56" applyFont="1" applyAlignment="1">
      <alignment horizontal="left" vertical="center"/>
    </xf>
    <xf numFmtId="0" fontId="84" fillId="0" borderId="0" xfId="56" applyFont="1" applyAlignment="1">
      <alignment horizontal="left" vertical="center" wrapText="1"/>
    </xf>
    <xf numFmtId="0" fontId="86" fillId="39" borderId="0" xfId="56" applyFont="1" applyFill="1">
      <alignment vertical="center"/>
    </xf>
    <xf numFmtId="0" fontId="84" fillId="39" borderId="0" xfId="56" applyFont="1" applyFill="1">
      <alignment vertical="center"/>
    </xf>
    <xf numFmtId="0" fontId="84" fillId="28" borderId="0" xfId="56" applyFont="1" applyFill="1">
      <alignment vertical="center"/>
    </xf>
    <xf numFmtId="0" fontId="84" fillId="28" borderId="20" xfId="56" applyFont="1" applyFill="1" applyBorder="1">
      <alignment vertical="center"/>
    </xf>
    <xf numFmtId="0" fontId="84" fillId="28" borderId="10" xfId="56" applyFont="1" applyFill="1" applyBorder="1">
      <alignment vertical="center"/>
    </xf>
    <xf numFmtId="0" fontId="93" fillId="0" borderId="0" xfId="57" applyFont="1" applyAlignment="1">
      <alignment vertical="center"/>
    </xf>
    <xf numFmtId="0" fontId="94" fillId="0" borderId="0" xfId="56" applyFont="1" applyAlignment="1">
      <alignment horizontal="left" vertical="center"/>
    </xf>
    <xf numFmtId="0" fontId="94" fillId="0" borderId="64" xfId="56" applyFont="1" applyBorder="1" applyAlignment="1">
      <alignment horizontal="left" vertical="center"/>
    </xf>
    <xf numFmtId="0" fontId="94" fillId="0" borderId="19" xfId="56" applyFont="1" applyBorder="1" applyAlignment="1">
      <alignment horizontal="left" vertical="center"/>
    </xf>
    <xf numFmtId="0" fontId="84" fillId="25" borderId="17" xfId="56" applyFont="1" applyFill="1" applyBorder="1">
      <alignment vertical="center"/>
    </xf>
    <xf numFmtId="0" fontId="84" fillId="25" borderId="0" xfId="56" applyFont="1" applyFill="1">
      <alignment vertical="center"/>
    </xf>
    <xf numFmtId="0" fontId="84" fillId="25" borderId="18" xfId="56" applyFont="1" applyFill="1" applyBorder="1">
      <alignment vertical="center"/>
    </xf>
    <xf numFmtId="0" fontId="84" fillId="25" borderId="20" xfId="56" applyFont="1" applyFill="1" applyBorder="1">
      <alignment vertical="center"/>
    </xf>
    <xf numFmtId="0" fontId="84" fillId="25" borderId="10" xfId="56" applyFont="1" applyFill="1" applyBorder="1">
      <alignment vertical="center"/>
    </xf>
    <xf numFmtId="0" fontId="84" fillId="25" borderId="16" xfId="56" applyFont="1" applyFill="1" applyBorder="1">
      <alignment vertical="center"/>
    </xf>
    <xf numFmtId="0" fontId="84" fillId="0" borderId="0" xfId="56" applyFont="1" applyAlignment="1">
      <alignment vertical="center" wrapText="1"/>
    </xf>
    <xf numFmtId="0" fontId="86" fillId="25" borderId="0" xfId="56" applyFont="1" applyFill="1" applyAlignment="1">
      <alignment horizontal="center" vertical="center"/>
    </xf>
    <xf numFmtId="0" fontId="84" fillId="25" borderId="0" xfId="56" applyFont="1" applyFill="1" applyAlignment="1">
      <alignment vertical="center" wrapText="1"/>
    </xf>
    <xf numFmtId="0" fontId="84" fillId="0" borderId="184" xfId="56" applyFont="1" applyBorder="1" applyAlignment="1">
      <alignment vertical="top" wrapText="1"/>
    </xf>
    <xf numFmtId="0" fontId="100" fillId="0" borderId="0" xfId="56" applyFont="1" applyAlignment="1">
      <alignment horizontal="center" vertical="center"/>
    </xf>
    <xf numFmtId="0" fontId="85" fillId="0" borderId="64" xfId="56" applyFont="1" applyBorder="1" applyAlignment="1">
      <alignment horizontal="left" vertical="center" wrapText="1"/>
    </xf>
    <xf numFmtId="0" fontId="85" fillId="0" borderId="19" xfId="56" applyFont="1" applyBorder="1" applyAlignment="1">
      <alignment horizontal="left" vertical="center" wrapText="1"/>
    </xf>
    <xf numFmtId="0" fontId="85" fillId="0" borderId="19" xfId="56" applyFont="1" applyBorder="1" applyAlignment="1">
      <alignment horizontal="center" vertical="center" wrapText="1"/>
    </xf>
    <xf numFmtId="0" fontId="103" fillId="0" borderId="19" xfId="56" applyFont="1" applyBorder="1" applyAlignment="1">
      <alignment horizontal="center" vertical="center" wrapText="1"/>
    </xf>
    <xf numFmtId="0" fontId="84" fillId="0" borderId="0" xfId="56" applyFont="1" applyAlignment="1">
      <alignment horizontal="left" vertical="center"/>
    </xf>
    <xf numFmtId="0" fontId="87" fillId="0" borderId="0" xfId="56" applyFont="1">
      <alignment vertical="center"/>
    </xf>
    <xf numFmtId="0" fontId="87" fillId="0" borderId="0" xfId="56" applyFont="1" applyAlignment="1">
      <alignment vertical="center" wrapText="1"/>
    </xf>
    <xf numFmtId="0" fontId="84" fillId="0" borderId="0" xfId="56" applyFont="1" applyAlignment="1">
      <alignment horizontal="left" vertical="top" wrapText="1"/>
    </xf>
    <xf numFmtId="0" fontId="96" fillId="0" borderId="0" xfId="56" applyFont="1" applyAlignment="1">
      <alignment horizontal="left" vertical="center" wrapText="1"/>
    </xf>
    <xf numFmtId="0" fontId="84" fillId="0" borderId="22" xfId="56" applyFont="1" applyBorder="1" applyAlignment="1">
      <alignment vertical="top" wrapText="1"/>
    </xf>
    <xf numFmtId="0" fontId="89" fillId="0" borderId="0" xfId="56" applyFont="1" applyAlignment="1">
      <alignment horizontal="center" vertical="center" wrapText="1"/>
    </xf>
    <xf numFmtId="0" fontId="91" fillId="0" borderId="0" xfId="56" applyFont="1" applyAlignment="1">
      <alignment horizontal="center" vertical="center"/>
    </xf>
    <xf numFmtId="0" fontId="49" fillId="0" borderId="0" xfId="42" applyFont="1" applyAlignment="1">
      <alignment horizontal="left" vertical="center" wrapText="1"/>
    </xf>
    <xf numFmtId="0" fontId="13" fillId="0" borderId="0" xfId="42" applyFont="1" applyAlignment="1">
      <alignment horizontal="center" vertical="center" shrinkToFit="1"/>
    </xf>
    <xf numFmtId="0" fontId="10" fillId="0" borderId="0" xfId="42" applyAlignment="1">
      <alignment horizontal="left" vertical="top" wrapText="1"/>
    </xf>
    <xf numFmtId="0" fontId="43" fillId="0" borderId="0" xfId="42" applyFont="1" applyAlignment="1">
      <alignment horizontal="left" wrapText="1"/>
    </xf>
    <xf numFmtId="0" fontId="97" fillId="0" borderId="0" xfId="56" applyFont="1">
      <alignment vertical="center"/>
    </xf>
    <xf numFmtId="0" fontId="85" fillId="0" borderId="0" xfId="56" applyFont="1" applyAlignment="1">
      <alignment vertical="center" wrapText="1"/>
    </xf>
    <xf numFmtId="0" fontId="86" fillId="25" borderId="217" xfId="56" applyFont="1" applyFill="1" applyBorder="1" applyAlignment="1">
      <alignment horizontal="center" vertical="center"/>
    </xf>
    <xf numFmtId="0" fontId="43" fillId="0" borderId="0" xfId="42" applyFont="1" applyAlignment="1">
      <alignment vertical="center" wrapText="1"/>
    </xf>
    <xf numFmtId="0" fontId="46" fillId="36" borderId="176" xfId="42" applyFont="1" applyFill="1" applyBorder="1" applyAlignment="1">
      <alignment horizontal="center" vertical="center" shrinkToFit="1"/>
    </xf>
    <xf numFmtId="0" fontId="46" fillId="36" borderId="177" xfId="42" applyFont="1" applyFill="1" applyBorder="1" applyAlignment="1">
      <alignment horizontal="center" vertical="center" shrinkToFit="1"/>
    </xf>
    <xf numFmtId="0" fontId="46" fillId="36" borderId="178" xfId="42" applyFont="1" applyFill="1" applyBorder="1" applyAlignment="1">
      <alignment horizontal="center" vertical="center" shrinkToFit="1"/>
    </xf>
    <xf numFmtId="0" fontId="44" fillId="37" borderId="27" xfId="42" applyFont="1" applyFill="1" applyBorder="1" applyAlignment="1">
      <alignment horizontal="left" vertical="center"/>
    </xf>
    <xf numFmtId="0" fontId="44" fillId="37" borderId="0" xfId="42" applyFont="1" applyFill="1" applyAlignment="1">
      <alignment horizontal="left" vertical="center"/>
    </xf>
    <xf numFmtId="0" fontId="44" fillId="37" borderId="0" xfId="42" applyFont="1" applyFill="1" applyAlignment="1">
      <alignment horizontal="center" vertical="center"/>
    </xf>
    <xf numFmtId="0" fontId="0" fillId="27" borderId="12" xfId="42" applyFont="1" applyFill="1" applyBorder="1" applyAlignment="1">
      <alignment horizontal="left" vertical="center"/>
    </xf>
    <xf numFmtId="0" fontId="10" fillId="27" borderId="24" xfId="42" applyFill="1" applyBorder="1" applyAlignment="1">
      <alignment horizontal="left" vertical="center"/>
    </xf>
    <xf numFmtId="0" fontId="10" fillId="27" borderId="25" xfId="42" applyFill="1" applyBorder="1" applyAlignment="1">
      <alignment horizontal="left" vertical="center"/>
    </xf>
    <xf numFmtId="0" fontId="10" fillId="27" borderId="64" xfId="42" applyFill="1" applyBorder="1" applyAlignment="1">
      <alignment horizontal="left" vertical="center"/>
    </xf>
    <xf numFmtId="0" fontId="10" fillId="27" borderId="19" xfId="42" applyFill="1" applyBorder="1" applyAlignment="1">
      <alignment horizontal="left" vertical="center"/>
    </xf>
    <xf numFmtId="0" fontId="10" fillId="27" borderId="23" xfId="42" applyFill="1" applyBorder="1" applyAlignment="1">
      <alignment horizontal="left" vertical="center"/>
    </xf>
    <xf numFmtId="0" fontId="10" fillId="0" borderId="0" xfId="42" applyAlignment="1">
      <alignment horizontal="left" vertical="center"/>
    </xf>
    <xf numFmtId="0" fontId="10" fillId="0" borderId="13" xfId="42" applyBorder="1" applyAlignment="1">
      <alignment horizontal="left" vertical="center"/>
    </xf>
    <xf numFmtId="0" fontId="0" fillId="0" borderId="0" xfId="42" applyFont="1" applyAlignment="1">
      <alignment horizontal="left" vertical="center" wrapText="1"/>
    </xf>
    <xf numFmtId="0" fontId="0" fillId="27" borderId="12" xfId="42" applyFont="1" applyFill="1" applyBorder="1" applyAlignment="1">
      <alignment horizontal="left" vertical="center" shrinkToFit="1"/>
    </xf>
    <xf numFmtId="0" fontId="10" fillId="27" borderId="24" xfId="42" applyFill="1" applyBorder="1" applyAlignment="1">
      <alignment horizontal="left" vertical="center" shrinkToFit="1"/>
    </xf>
    <xf numFmtId="0" fontId="10" fillId="27" borderId="25" xfId="42" applyFill="1" applyBorder="1" applyAlignment="1">
      <alignment horizontal="left" vertical="center" shrinkToFit="1"/>
    </xf>
    <xf numFmtId="0" fontId="10" fillId="27" borderId="64" xfId="42" applyFill="1" applyBorder="1" applyAlignment="1">
      <alignment horizontal="left" vertical="center" shrinkToFit="1"/>
    </xf>
    <xf numFmtId="0" fontId="10" fillId="27" borderId="19" xfId="42" applyFill="1" applyBorder="1" applyAlignment="1">
      <alignment horizontal="left" vertical="center" shrinkToFit="1"/>
    </xf>
    <xf numFmtId="0" fontId="10" fillId="27" borderId="23" xfId="42" applyFill="1" applyBorder="1" applyAlignment="1">
      <alignment horizontal="left" vertical="center" shrinkToFit="1"/>
    </xf>
    <xf numFmtId="49" fontId="0" fillId="27" borderId="12" xfId="42" applyNumberFormat="1" applyFont="1" applyFill="1" applyBorder="1" applyAlignment="1">
      <alignment horizontal="left" vertical="center"/>
    </xf>
    <xf numFmtId="49" fontId="10" fillId="27" borderId="24" xfId="42" applyNumberFormat="1" applyFill="1" applyBorder="1" applyAlignment="1">
      <alignment horizontal="left" vertical="center"/>
    </xf>
    <xf numFmtId="49" fontId="10" fillId="27" borderId="25" xfId="42" applyNumberFormat="1" applyFill="1" applyBorder="1" applyAlignment="1">
      <alignment horizontal="left" vertical="center"/>
    </xf>
    <xf numFmtId="49" fontId="10" fillId="27" borderId="64" xfId="42" applyNumberFormat="1" applyFill="1" applyBorder="1" applyAlignment="1">
      <alignment horizontal="left" vertical="center"/>
    </xf>
    <xf numFmtId="49" fontId="10" fillId="27" borderId="19" xfId="42" applyNumberFormat="1" applyFill="1" applyBorder="1" applyAlignment="1">
      <alignment horizontal="left" vertical="center"/>
    </xf>
    <xf numFmtId="49" fontId="10" fillId="27" borderId="23" xfId="42" applyNumberFormat="1" applyFill="1" applyBorder="1" applyAlignment="1">
      <alignment horizontal="left" vertical="center"/>
    </xf>
    <xf numFmtId="0" fontId="44" fillId="0" borderId="27" xfId="42" applyFont="1" applyBorder="1" applyAlignment="1">
      <alignment horizontal="left" vertical="center"/>
    </xf>
    <xf numFmtId="0" fontId="44" fillId="0" borderId="0" xfId="42" applyFont="1" applyAlignment="1">
      <alignment horizontal="left" vertical="center"/>
    </xf>
    <xf numFmtId="0" fontId="40" fillId="26" borderId="0" xfId="51" quotePrefix="1" applyFont="1" applyFill="1" applyAlignment="1">
      <alignment horizontal="left" vertical="center" wrapText="1"/>
    </xf>
    <xf numFmtId="0" fontId="40" fillId="26" borderId="0" xfId="51" quotePrefix="1" applyFont="1" applyFill="1" applyAlignment="1">
      <alignment horizontal="left" vertical="center"/>
    </xf>
    <xf numFmtId="0" fontId="49" fillId="0" borderId="12" xfId="42" applyFont="1" applyBorder="1" applyAlignment="1">
      <alignment horizontal="center" vertical="center" wrapText="1"/>
    </xf>
    <xf numFmtId="0" fontId="49" fillId="0" borderId="24" xfId="42" applyFont="1" applyBorder="1" applyAlignment="1">
      <alignment horizontal="center" vertical="center"/>
    </xf>
    <xf numFmtId="0" fontId="49" fillId="0" borderId="27" xfId="42" applyFont="1" applyBorder="1" applyAlignment="1">
      <alignment horizontal="center" vertical="center" wrapText="1"/>
    </xf>
    <xf numFmtId="0" fontId="49" fillId="0" borderId="0" xfId="42" applyFont="1" applyAlignment="1">
      <alignment horizontal="center" vertical="center"/>
    </xf>
    <xf numFmtId="0" fontId="49" fillId="0" borderId="27" xfId="42" applyFont="1" applyBorder="1" applyAlignment="1">
      <alignment horizontal="center" vertical="center"/>
    </xf>
    <xf numFmtId="0" fontId="49" fillId="0" borderId="64" xfId="42" applyFont="1" applyBorder="1" applyAlignment="1">
      <alignment horizontal="center" vertical="center"/>
    </xf>
    <xf numFmtId="0" fontId="49" fillId="0" borderId="19" xfId="42" applyFont="1" applyBorder="1" applyAlignment="1">
      <alignment horizontal="center" vertical="center"/>
    </xf>
    <xf numFmtId="0" fontId="49" fillId="0" borderId="70" xfId="42" applyFont="1" applyBorder="1" applyAlignment="1">
      <alignment horizontal="left" vertical="center" wrapText="1"/>
    </xf>
    <xf numFmtId="0" fontId="49" fillId="0" borderId="24" xfId="42" applyFont="1" applyBorder="1" applyAlignment="1">
      <alignment horizontal="left" vertical="center" wrapText="1"/>
    </xf>
    <xf numFmtId="0" fontId="49" fillId="0" borderId="25" xfId="42" applyFont="1" applyBorder="1" applyAlignment="1">
      <alignment horizontal="left" vertical="center" wrapText="1"/>
    </xf>
    <xf numFmtId="0" fontId="49" fillId="0" borderId="76" xfId="42" applyFont="1" applyBorder="1" applyAlignment="1">
      <alignment horizontal="left" vertical="center" wrapText="1"/>
    </xf>
    <xf numFmtId="0" fontId="49" fillId="0" borderId="0" xfId="42" applyFont="1" applyAlignment="1">
      <alignment horizontal="left" vertical="center" wrapText="1"/>
    </xf>
    <xf numFmtId="0" fontId="49" fillId="0" borderId="13" xfId="42" applyFont="1" applyBorder="1" applyAlignment="1">
      <alignment horizontal="left" vertical="center" wrapText="1"/>
    </xf>
    <xf numFmtId="0" fontId="49" fillId="0" borderId="72" xfId="42" applyFont="1" applyBorder="1" applyAlignment="1">
      <alignment horizontal="left" vertical="center" wrapText="1"/>
    </xf>
    <xf numFmtId="0" fontId="49" fillId="0" borderId="19" xfId="42" applyFont="1" applyBorder="1" applyAlignment="1">
      <alignment horizontal="left" vertical="center" wrapText="1"/>
    </xf>
    <xf numFmtId="0" fontId="49" fillId="0" borderId="23" xfId="42" applyFont="1" applyBorder="1" applyAlignment="1">
      <alignment horizontal="left" vertical="center" wrapText="1"/>
    </xf>
    <xf numFmtId="0" fontId="44" fillId="0" borderId="75" xfId="42" applyFont="1" applyBorder="1" applyAlignment="1">
      <alignment horizontal="center" vertical="center"/>
    </xf>
    <xf numFmtId="0" fontId="13" fillId="0" borderId="0" xfId="42" applyFont="1" applyAlignment="1">
      <alignment horizontal="left" vertical="top"/>
    </xf>
    <xf numFmtId="0" fontId="10" fillId="27" borderId="27" xfId="42" applyFill="1" applyBorder="1" applyAlignment="1">
      <alignment horizontal="left" vertical="center"/>
    </xf>
    <xf numFmtId="0" fontId="10" fillId="27" borderId="0" xfId="42" applyFill="1" applyAlignment="1">
      <alignment horizontal="left" vertical="center"/>
    </xf>
    <xf numFmtId="0" fontId="10" fillId="27" borderId="13" xfId="42" applyFill="1" applyBorder="1" applyAlignment="1">
      <alignment horizontal="left" vertical="center"/>
    </xf>
    <xf numFmtId="0" fontId="44" fillId="37" borderId="75" xfId="42" applyFont="1" applyFill="1" applyBorder="1" applyAlignment="1">
      <alignment horizontal="center" vertical="center"/>
    </xf>
    <xf numFmtId="14" fontId="10" fillId="27" borderId="12" xfId="42" applyNumberFormat="1" applyFill="1" applyBorder="1" applyAlignment="1">
      <alignment horizontal="left" vertical="center"/>
    </xf>
    <xf numFmtId="14" fontId="10" fillId="27" borderId="24" xfId="42" applyNumberFormat="1" applyFill="1" applyBorder="1" applyAlignment="1">
      <alignment horizontal="left" vertical="center"/>
    </xf>
    <xf numFmtId="14" fontId="10" fillId="27" borderId="25" xfId="42" applyNumberFormat="1" applyFill="1" applyBorder="1" applyAlignment="1">
      <alignment horizontal="left" vertical="center"/>
    </xf>
    <xf numFmtId="14" fontId="10" fillId="27" borderId="64" xfId="42" applyNumberFormat="1" applyFill="1" applyBorder="1" applyAlignment="1">
      <alignment horizontal="left" vertical="center"/>
    </xf>
    <xf numFmtId="14" fontId="10" fillId="27" borderId="19" xfId="42" applyNumberFormat="1" applyFill="1" applyBorder="1" applyAlignment="1">
      <alignment horizontal="left" vertical="center"/>
    </xf>
    <xf numFmtId="14" fontId="10" fillId="27" borderId="23" xfId="42" applyNumberFormat="1" applyFill="1" applyBorder="1" applyAlignment="1">
      <alignment horizontal="left" vertical="center"/>
    </xf>
    <xf numFmtId="0" fontId="10" fillId="27" borderId="12" xfId="42" applyFill="1" applyBorder="1" applyAlignment="1">
      <alignment horizontal="left" vertical="center"/>
    </xf>
    <xf numFmtId="0" fontId="47" fillId="0" borderId="27" xfId="42" applyFont="1" applyBorder="1" applyAlignment="1">
      <alignment horizontal="center" vertical="center" wrapText="1"/>
    </xf>
    <xf numFmtId="0" fontId="44" fillId="0" borderId="0" xfId="42" applyFont="1" applyAlignment="1">
      <alignment horizontal="center" vertical="center"/>
    </xf>
    <xf numFmtId="0" fontId="0" fillId="0" borderId="12" xfId="42" applyFont="1" applyBorder="1" applyAlignment="1">
      <alignment horizontal="left" vertical="top" wrapText="1"/>
    </xf>
    <xf numFmtId="0" fontId="10" fillId="0" borderId="24" xfId="42" applyBorder="1" applyAlignment="1">
      <alignment horizontal="left" vertical="top" wrapText="1"/>
    </xf>
    <xf numFmtId="0" fontId="10" fillId="0" borderId="25" xfId="42" applyBorder="1" applyAlignment="1">
      <alignment horizontal="left" vertical="top" wrapText="1"/>
    </xf>
    <xf numFmtId="0" fontId="10" fillId="0" borderId="27" xfId="42" applyBorder="1" applyAlignment="1">
      <alignment horizontal="left" vertical="top" wrapText="1"/>
    </xf>
    <xf numFmtId="0" fontId="10" fillId="0" borderId="0" xfId="42" applyAlignment="1">
      <alignment horizontal="left" vertical="top" wrapText="1"/>
    </xf>
    <xf numFmtId="0" fontId="10" fillId="0" borderId="13" xfId="42" applyBorder="1" applyAlignment="1">
      <alignment horizontal="left" vertical="top" wrapText="1"/>
    </xf>
    <xf numFmtId="0" fontId="10" fillId="0" borderId="64" xfId="42" applyBorder="1" applyAlignment="1">
      <alignment horizontal="left" vertical="top" wrapText="1"/>
    </xf>
    <xf numFmtId="0" fontId="10" fillId="0" borderId="19" xfId="42" applyBorder="1" applyAlignment="1">
      <alignment horizontal="left" vertical="top" wrapText="1"/>
    </xf>
    <xf numFmtId="0" fontId="10" fillId="0" borderId="23" xfId="42" applyBorder="1" applyAlignment="1">
      <alignment horizontal="left" vertical="top" wrapText="1"/>
    </xf>
    <xf numFmtId="0" fontId="10" fillId="0" borderId="12" xfId="42" applyBorder="1" applyAlignment="1">
      <alignment horizontal="center" vertical="center"/>
    </xf>
    <xf numFmtId="0" fontId="10" fillId="0" borderId="25" xfId="42" applyBorder="1" applyAlignment="1">
      <alignment horizontal="center" vertical="center"/>
    </xf>
    <xf numFmtId="0" fontId="10" fillId="0" borderId="27" xfId="42" applyBorder="1" applyAlignment="1">
      <alignment horizontal="center" vertical="center"/>
    </xf>
    <xf numFmtId="0" fontId="10" fillId="0" borderId="13" xfId="42" applyBorder="1" applyAlignment="1">
      <alignment horizontal="center" vertical="center"/>
    </xf>
    <xf numFmtId="0" fontId="10" fillId="0" borderId="64" xfId="42" applyBorder="1" applyAlignment="1">
      <alignment horizontal="center" vertical="center"/>
    </xf>
    <xf numFmtId="0" fontId="10" fillId="0" borderId="23" xfId="42" applyBorder="1" applyAlignment="1">
      <alignment horizontal="center" vertical="center"/>
    </xf>
    <xf numFmtId="0" fontId="0" fillId="0" borderId="12" xfId="42" applyFont="1" applyBorder="1" applyAlignment="1">
      <alignment horizontal="center" vertical="center"/>
    </xf>
    <xf numFmtId="0" fontId="0" fillId="42" borderId="0" xfId="42" applyFont="1" applyFill="1" applyAlignment="1">
      <alignment horizontal="center" vertical="center"/>
    </xf>
    <xf numFmtId="0" fontId="10" fillId="42" borderId="0" xfId="42" applyFill="1" applyAlignment="1">
      <alignment horizontal="center" vertical="center"/>
    </xf>
    <xf numFmtId="0" fontId="10" fillId="0" borderId="12" xfId="42" applyBorder="1" applyAlignment="1">
      <alignment horizontal="left" vertical="center" shrinkToFit="1"/>
    </xf>
    <xf numFmtId="0" fontId="10" fillId="0" borderId="24" xfId="42" applyBorder="1" applyAlignment="1">
      <alignment horizontal="left" vertical="center" shrinkToFit="1"/>
    </xf>
    <xf numFmtId="0" fontId="10" fillId="0" borderId="25" xfId="42" applyBorder="1" applyAlignment="1">
      <alignment horizontal="left" vertical="center" shrinkToFit="1"/>
    </xf>
    <xf numFmtId="0" fontId="10" fillId="0" borderId="64" xfId="42" applyBorder="1" applyAlignment="1">
      <alignment horizontal="left" vertical="center" shrinkToFit="1"/>
    </xf>
    <xf numFmtId="0" fontId="10" fillId="0" borderId="19" xfId="42" applyBorder="1" applyAlignment="1">
      <alignment horizontal="left" vertical="center" shrinkToFit="1"/>
    </xf>
    <xf numFmtId="0" fontId="10" fillId="0" borderId="23" xfId="42" applyBorder="1" applyAlignment="1">
      <alignment horizontal="left" vertical="center" shrinkToFit="1"/>
    </xf>
    <xf numFmtId="0" fontId="41" fillId="0" borderId="0" xfId="42" applyFont="1" applyAlignment="1">
      <alignment horizontal="center" vertical="center" wrapText="1"/>
    </xf>
    <xf numFmtId="0" fontId="41" fillId="0" borderId="0" xfId="42" applyFont="1" applyAlignment="1">
      <alignment horizontal="center" vertical="center"/>
    </xf>
    <xf numFmtId="0" fontId="41" fillId="0" borderId="0" xfId="42" applyFont="1" applyAlignment="1">
      <alignment horizontal="left" vertical="center" wrapText="1"/>
    </xf>
    <xf numFmtId="0" fontId="13" fillId="36" borderId="176" xfId="42" applyFont="1" applyFill="1" applyBorder="1" applyAlignment="1">
      <alignment horizontal="center" vertical="center" shrinkToFit="1"/>
    </xf>
    <xf numFmtId="0" fontId="13" fillId="36" borderId="177" xfId="42" applyFont="1" applyFill="1" applyBorder="1" applyAlignment="1">
      <alignment horizontal="center" vertical="center" shrinkToFit="1"/>
    </xf>
    <xf numFmtId="0" fontId="13" fillId="36" borderId="178" xfId="42" applyFont="1" applyFill="1" applyBorder="1" applyAlignment="1">
      <alignment horizontal="center" vertical="center" shrinkToFit="1"/>
    </xf>
    <xf numFmtId="0" fontId="10" fillId="27" borderId="12" xfId="42" applyFill="1" applyBorder="1" applyAlignment="1">
      <alignment horizontal="center" vertical="center" shrinkToFit="1"/>
    </xf>
    <xf numFmtId="0" fontId="10" fillId="27" borderId="24" xfId="42" applyFill="1" applyBorder="1" applyAlignment="1">
      <alignment horizontal="center" vertical="center" shrinkToFit="1"/>
    </xf>
    <xf numFmtId="0" fontId="10" fillId="27" borderId="64" xfId="42" applyFill="1" applyBorder="1" applyAlignment="1">
      <alignment horizontal="center" vertical="center" shrinkToFit="1"/>
    </xf>
    <xf numFmtId="0" fontId="10" fillId="27" borderId="19" xfId="42" applyFill="1" applyBorder="1" applyAlignment="1">
      <alignment horizontal="center" vertical="center" shrinkToFit="1"/>
    </xf>
    <xf numFmtId="0" fontId="10" fillId="27" borderId="70" xfId="42" applyFill="1" applyBorder="1" applyAlignment="1">
      <alignment horizontal="center" vertical="center"/>
    </xf>
    <xf numFmtId="0" fontId="10" fillId="27" borderId="71" xfId="42" applyFill="1" applyBorder="1" applyAlignment="1">
      <alignment horizontal="center" vertical="center"/>
    </xf>
    <xf numFmtId="0" fontId="10" fillId="27" borderId="72" xfId="42" applyFill="1" applyBorder="1" applyAlignment="1">
      <alignment horizontal="center" vertical="center"/>
    </xf>
    <xf numFmtId="0" fontId="10" fillId="27" borderId="73" xfId="42" applyFill="1" applyBorder="1" applyAlignment="1">
      <alignment horizontal="center" vertical="center"/>
    </xf>
    <xf numFmtId="0" fontId="10" fillId="27" borderId="24" xfId="42" applyFill="1" applyBorder="1" applyAlignment="1">
      <alignment horizontal="center" vertical="center"/>
    </xf>
    <xf numFmtId="0" fontId="10" fillId="27" borderId="25" xfId="42" applyFill="1" applyBorder="1" applyAlignment="1">
      <alignment horizontal="center" vertical="center"/>
    </xf>
    <xf numFmtId="0" fontId="10" fillId="27" borderId="19" xfId="42" applyFill="1" applyBorder="1" applyAlignment="1">
      <alignment horizontal="center" vertical="center"/>
    </xf>
    <xf numFmtId="0" fontId="10" fillId="27" borderId="23" xfId="42" applyFill="1" applyBorder="1" applyAlignment="1">
      <alignment horizontal="center" vertical="center"/>
    </xf>
    <xf numFmtId="0" fontId="10" fillId="0" borderId="0" xfId="42" applyAlignment="1">
      <alignment horizontal="left" vertical="center" wrapText="1"/>
    </xf>
    <xf numFmtId="0" fontId="10" fillId="0" borderId="12" xfId="42" applyBorder="1" applyAlignment="1">
      <alignment horizontal="left" vertical="center"/>
    </xf>
    <xf numFmtId="0" fontId="10" fillId="0" borderId="24" xfId="42" applyBorder="1" applyAlignment="1">
      <alignment horizontal="left" vertical="center"/>
    </xf>
    <xf numFmtId="0" fontId="10" fillId="0" borderId="25" xfId="42" applyBorder="1" applyAlignment="1">
      <alignment horizontal="left" vertical="center"/>
    </xf>
    <xf numFmtId="0" fontId="10" fillId="0" borderId="64" xfId="42" applyBorder="1" applyAlignment="1">
      <alignment horizontal="left" vertical="center"/>
    </xf>
    <xf numFmtId="0" fontId="10" fillId="0" borderId="19" xfId="42" applyBorder="1" applyAlignment="1">
      <alignment horizontal="left" vertical="center"/>
    </xf>
    <xf numFmtId="0" fontId="10" fillId="0" borderId="23" xfId="42" applyBorder="1" applyAlignment="1">
      <alignment horizontal="left" vertical="center"/>
    </xf>
    <xf numFmtId="0" fontId="10" fillId="0" borderId="75" xfId="42" applyBorder="1" applyAlignment="1">
      <alignment horizontal="center" vertical="center"/>
    </xf>
    <xf numFmtId="14" fontId="10" fillId="0" borderId="12" xfId="42" applyNumberFormat="1" applyBorder="1" applyAlignment="1">
      <alignment horizontal="left" vertical="center"/>
    </xf>
    <xf numFmtId="14" fontId="10" fillId="0" borderId="24" xfId="42" applyNumberFormat="1" applyBorder="1" applyAlignment="1">
      <alignment horizontal="left" vertical="center"/>
    </xf>
    <xf numFmtId="14" fontId="10" fillId="0" borderId="25" xfId="42" applyNumberFormat="1" applyBorder="1" applyAlignment="1">
      <alignment horizontal="left" vertical="center"/>
    </xf>
    <xf numFmtId="14" fontId="10" fillId="0" borderId="27" xfId="42" applyNumberFormat="1" applyBorder="1" applyAlignment="1">
      <alignment horizontal="left" vertical="center"/>
    </xf>
    <xf numFmtId="14" fontId="10" fillId="0" borderId="0" xfId="42" applyNumberFormat="1" applyAlignment="1">
      <alignment horizontal="left" vertical="center"/>
    </xf>
    <xf numFmtId="14" fontId="10" fillId="0" borderId="13" xfId="42" applyNumberFormat="1" applyBorder="1" applyAlignment="1">
      <alignment horizontal="left" vertical="center"/>
    </xf>
    <xf numFmtId="0" fontId="44" fillId="0" borderId="0" xfId="42" applyFont="1">
      <alignment vertical="center"/>
    </xf>
    <xf numFmtId="0" fontId="10" fillId="27" borderId="12" xfId="42" applyFill="1" applyBorder="1" applyAlignment="1">
      <alignment horizontal="center" vertical="center"/>
    </xf>
    <xf numFmtId="0" fontId="10" fillId="27" borderId="64" xfId="42" applyFill="1" applyBorder="1" applyAlignment="1">
      <alignment horizontal="center" vertical="center"/>
    </xf>
    <xf numFmtId="0" fontId="0" fillId="0" borderId="112" xfId="42" applyFont="1" applyBorder="1" applyAlignment="1">
      <alignment horizontal="center" vertical="center"/>
    </xf>
    <xf numFmtId="0" fontId="10" fillId="0" borderId="112" xfId="42" applyBorder="1" applyAlignment="1">
      <alignment horizontal="center" vertical="center"/>
    </xf>
    <xf numFmtId="0" fontId="0" fillId="0" borderId="112" xfId="42" applyFont="1" applyBorder="1" applyAlignment="1">
      <alignment vertical="center" wrapText="1"/>
    </xf>
    <xf numFmtId="0" fontId="10" fillId="0" borderId="112" xfId="42" applyBorder="1" applyAlignment="1">
      <alignment vertical="center" wrapText="1"/>
    </xf>
    <xf numFmtId="14" fontId="40" fillId="0" borderId="65" xfId="42" applyNumberFormat="1" applyFont="1" applyBorder="1" applyAlignment="1">
      <alignment horizontal="center" vertical="center"/>
    </xf>
    <xf numFmtId="0" fontId="40" fillId="0" borderId="66" xfId="42" applyFont="1" applyBorder="1" applyAlignment="1">
      <alignment horizontal="center" vertical="center"/>
    </xf>
    <xf numFmtId="0" fontId="40" fillId="0" borderId="67" xfId="42" applyFont="1" applyBorder="1" applyAlignment="1">
      <alignment horizontal="center" vertical="center"/>
    </xf>
    <xf numFmtId="0" fontId="40" fillId="0" borderId="60" xfId="42" applyFont="1" applyBorder="1" applyAlignment="1">
      <alignment horizontal="center" vertical="center"/>
    </xf>
    <xf numFmtId="0" fontId="40" fillId="0" borderId="57" xfId="42" applyFont="1" applyBorder="1" applyAlignment="1">
      <alignment horizontal="center" vertical="center"/>
    </xf>
    <xf numFmtId="0" fontId="40" fillId="0" borderId="61" xfId="42" applyFont="1" applyBorder="1" applyAlignment="1">
      <alignment horizontal="center" vertical="center"/>
    </xf>
    <xf numFmtId="0" fontId="40" fillId="0" borderId="79" xfId="42" applyFont="1" applyBorder="1" applyAlignment="1">
      <alignment horizontal="center" vertical="center"/>
    </xf>
    <xf numFmtId="0" fontId="10" fillId="0" borderId="0" xfId="42" applyAlignment="1">
      <alignment horizontal="center" vertical="center"/>
    </xf>
    <xf numFmtId="180" fontId="10" fillId="0" borderId="12" xfId="42" applyNumberFormat="1" applyBorder="1" applyAlignment="1">
      <alignment horizontal="left" vertical="center"/>
    </xf>
    <xf numFmtId="180" fontId="10" fillId="0" borderId="24" xfId="42" applyNumberFormat="1" applyBorder="1" applyAlignment="1">
      <alignment horizontal="left" vertical="center"/>
    </xf>
    <xf numFmtId="180" fontId="10" fillId="0" borderId="25" xfId="42" applyNumberFormat="1" applyBorder="1" applyAlignment="1">
      <alignment horizontal="left" vertical="center"/>
    </xf>
    <xf numFmtId="180" fontId="10" fillId="0" borderId="64" xfId="42" applyNumberFormat="1" applyBorder="1" applyAlignment="1">
      <alignment horizontal="left" vertical="center"/>
    </xf>
    <xf numFmtId="180" fontId="10" fillId="0" borderId="19" xfId="42" applyNumberFormat="1" applyBorder="1" applyAlignment="1">
      <alignment horizontal="left" vertical="center"/>
    </xf>
    <xf numFmtId="180" fontId="10" fillId="0" borderId="23" xfId="42" applyNumberFormat="1" applyBorder="1" applyAlignment="1">
      <alignment horizontal="left" vertical="center"/>
    </xf>
    <xf numFmtId="0" fontId="0" fillId="0" borderId="0" xfId="42" applyFont="1" applyAlignment="1">
      <alignment horizontal="right" vertical="center"/>
    </xf>
    <xf numFmtId="0" fontId="10" fillId="0" borderId="0" xfId="42" applyAlignment="1">
      <alignment horizontal="right" vertical="center"/>
    </xf>
    <xf numFmtId="0" fontId="10" fillId="0" borderId="59" xfId="42" applyBorder="1" applyAlignment="1">
      <alignment horizontal="center" vertical="center"/>
    </xf>
    <xf numFmtId="14" fontId="40" fillId="0" borderId="79" xfId="42" applyNumberFormat="1" applyFont="1" applyBorder="1" applyAlignment="1">
      <alignment horizontal="center" vertical="center"/>
    </xf>
    <xf numFmtId="14" fontId="40" fillId="0" borderId="67" xfId="42" applyNumberFormat="1" applyFont="1" applyBorder="1" applyAlignment="1">
      <alignment horizontal="center" vertical="center"/>
    </xf>
    <xf numFmtId="14" fontId="40" fillId="0" borderId="60" xfId="42" applyNumberFormat="1" applyFont="1" applyBorder="1" applyAlignment="1">
      <alignment horizontal="center" vertical="center"/>
    </xf>
    <xf numFmtId="14" fontId="40" fillId="0" borderId="57" xfId="42" applyNumberFormat="1" applyFont="1" applyBorder="1" applyAlignment="1">
      <alignment horizontal="center" vertical="center"/>
    </xf>
    <xf numFmtId="14" fontId="40" fillId="0" borderId="61" xfId="42" applyNumberFormat="1" applyFont="1" applyBorder="1" applyAlignment="1">
      <alignment horizontal="center" vertical="center"/>
    </xf>
    <xf numFmtId="0" fontId="0" fillId="0" borderId="0" xfId="42" applyFont="1" applyAlignment="1">
      <alignment horizontal="center" vertical="center" wrapText="1"/>
    </xf>
    <xf numFmtId="0" fontId="10" fillId="0" borderId="0" xfId="42" applyAlignment="1">
      <alignment horizontal="center" vertical="center" wrapText="1"/>
    </xf>
    <xf numFmtId="14" fontId="10" fillId="27" borderId="12" xfId="42" applyNumberFormat="1" applyFill="1" applyBorder="1" applyAlignment="1">
      <alignment horizontal="center" vertical="center"/>
    </xf>
    <xf numFmtId="0" fontId="44" fillId="34" borderId="128" xfId="42" applyFont="1" applyFill="1" applyBorder="1" applyAlignment="1">
      <alignment horizontal="center" vertical="center" textRotation="255"/>
    </xf>
    <xf numFmtId="0" fontId="44" fillId="34" borderId="129" xfId="42" applyFont="1" applyFill="1" applyBorder="1" applyAlignment="1">
      <alignment horizontal="center" vertical="center" textRotation="255"/>
    </xf>
    <xf numFmtId="0" fontId="44" fillId="34" borderId="130" xfId="42" applyFont="1" applyFill="1" applyBorder="1" applyAlignment="1">
      <alignment horizontal="center" vertical="center" textRotation="255"/>
    </xf>
    <xf numFmtId="49" fontId="0" fillId="27" borderId="12" xfId="42" applyNumberFormat="1" applyFont="1" applyFill="1" applyBorder="1" applyAlignment="1">
      <alignment horizontal="left" vertical="center" shrinkToFit="1"/>
    </xf>
    <xf numFmtId="49" fontId="10" fillId="27" borderId="24" xfId="42" applyNumberFormat="1" applyFill="1" applyBorder="1" applyAlignment="1">
      <alignment horizontal="left" vertical="center" shrinkToFit="1"/>
    </xf>
    <xf numFmtId="49" fontId="10" fillId="27" borderId="25" xfId="42" applyNumberFormat="1" applyFill="1" applyBorder="1" applyAlignment="1">
      <alignment horizontal="left" vertical="center" shrinkToFit="1"/>
    </xf>
    <xf numFmtId="49" fontId="10" fillId="27" borderId="64" xfId="42" applyNumberFormat="1" applyFill="1" applyBorder="1" applyAlignment="1">
      <alignment horizontal="left" vertical="center" shrinkToFit="1"/>
    </xf>
    <xf numFmtId="49" fontId="10" fillId="27" borderId="19" xfId="42" applyNumberFormat="1" applyFill="1" applyBorder="1" applyAlignment="1">
      <alignment horizontal="left" vertical="center" shrinkToFit="1"/>
    </xf>
    <xf numFmtId="49" fontId="10" fillId="27" borderId="23" xfId="42" applyNumberFormat="1" applyFill="1" applyBorder="1" applyAlignment="1">
      <alignment horizontal="left" vertical="center" shrinkToFit="1"/>
    </xf>
    <xf numFmtId="0" fontId="10" fillId="0" borderId="112" xfId="42" applyBorder="1">
      <alignment vertical="center"/>
    </xf>
    <xf numFmtId="14" fontId="0" fillId="27" borderId="12" xfId="42" applyNumberFormat="1" applyFont="1" applyFill="1" applyBorder="1" applyAlignment="1">
      <alignment vertical="center" shrinkToFit="1"/>
    </xf>
    <xf numFmtId="14" fontId="10" fillId="27" borderId="24" xfId="42" applyNumberFormat="1" applyFill="1" applyBorder="1" applyAlignment="1">
      <alignment vertical="center" shrinkToFit="1"/>
    </xf>
    <xf numFmtId="14" fontId="10" fillId="27" borderId="25" xfId="42" applyNumberFormat="1" applyFill="1" applyBorder="1" applyAlignment="1">
      <alignment vertical="center" shrinkToFit="1"/>
    </xf>
    <xf numFmtId="14" fontId="10" fillId="27" borderId="64" xfId="42" applyNumberFormat="1" applyFill="1" applyBorder="1" applyAlignment="1">
      <alignment vertical="center" shrinkToFit="1"/>
    </xf>
    <xf numFmtId="14" fontId="10" fillId="27" borderId="19" xfId="42" applyNumberFormat="1" applyFill="1" applyBorder="1" applyAlignment="1">
      <alignment vertical="center" shrinkToFit="1"/>
    </xf>
    <xf numFmtId="14" fontId="10" fillId="27" borderId="23" xfId="42" applyNumberFormat="1" applyFill="1" applyBorder="1" applyAlignment="1">
      <alignment vertical="center" shrinkToFit="1"/>
    </xf>
    <xf numFmtId="0" fontId="0" fillId="27" borderId="12" xfId="42" applyFont="1" applyFill="1" applyBorder="1" applyAlignment="1">
      <alignment horizontal="left" vertical="top" wrapText="1"/>
    </xf>
    <xf numFmtId="0" fontId="10" fillId="27" borderId="24" xfId="42" applyFill="1" applyBorder="1" applyAlignment="1">
      <alignment horizontal="left" vertical="top" wrapText="1"/>
    </xf>
    <xf numFmtId="0" fontId="10" fillId="27" borderId="25" xfId="42" applyFill="1" applyBorder="1" applyAlignment="1">
      <alignment horizontal="left" vertical="top" wrapText="1"/>
    </xf>
    <xf numFmtId="0" fontId="10" fillId="27" borderId="27" xfId="42" applyFill="1" applyBorder="1" applyAlignment="1">
      <alignment horizontal="left" vertical="top" wrapText="1"/>
    </xf>
    <xf numFmtId="0" fontId="10" fillId="27" borderId="0" xfId="42" applyFill="1" applyAlignment="1">
      <alignment horizontal="left" vertical="top" wrapText="1"/>
    </xf>
    <xf numFmtId="0" fontId="10" fillId="27" borderId="13" xfId="42" applyFill="1" applyBorder="1" applyAlignment="1">
      <alignment horizontal="left" vertical="top" wrapText="1"/>
    </xf>
    <xf numFmtId="0" fontId="10" fillId="27" borderId="64" xfId="42" applyFill="1" applyBorder="1" applyAlignment="1">
      <alignment horizontal="left" vertical="top" wrapText="1"/>
    </xf>
    <xf numFmtId="0" fontId="10" fillId="27" borderId="19" xfId="42" applyFill="1" applyBorder="1" applyAlignment="1">
      <alignment horizontal="left" vertical="top" wrapText="1"/>
    </xf>
    <xf numFmtId="0" fontId="10" fillId="27" borderId="23" xfId="42" applyFill="1" applyBorder="1" applyAlignment="1">
      <alignment horizontal="left" vertical="top" wrapText="1"/>
    </xf>
    <xf numFmtId="49" fontId="0" fillId="27" borderId="24" xfId="42" applyNumberFormat="1" applyFont="1" applyFill="1" applyBorder="1" applyAlignment="1">
      <alignment horizontal="left" vertical="center" shrinkToFit="1"/>
    </xf>
    <xf numFmtId="14" fontId="10" fillId="0" borderId="64" xfId="42" applyNumberFormat="1" applyBorder="1" applyAlignment="1">
      <alignment horizontal="left" vertical="center"/>
    </xf>
    <xf numFmtId="14" fontId="10" fillId="0" borderId="19" xfId="42" applyNumberFormat="1" applyBorder="1" applyAlignment="1">
      <alignment horizontal="left" vertical="center"/>
    </xf>
    <xf numFmtId="14" fontId="10" fillId="0" borderId="23" xfId="42" applyNumberFormat="1" applyBorder="1" applyAlignment="1">
      <alignment horizontal="left" vertical="center"/>
    </xf>
    <xf numFmtId="0" fontId="10" fillId="0" borderId="13" xfId="42" applyBorder="1" applyAlignment="1">
      <alignment horizontal="left" vertical="center" wrapText="1"/>
    </xf>
    <xf numFmtId="0" fontId="44" fillId="0" borderId="27" xfId="42" applyFont="1" applyBorder="1" applyAlignment="1">
      <alignment horizontal="center" vertical="center"/>
    </xf>
    <xf numFmtId="0" fontId="49" fillId="0" borderId="24" xfId="42" applyFont="1" applyBorder="1" applyAlignment="1">
      <alignment horizontal="center" vertical="center" wrapText="1"/>
    </xf>
    <xf numFmtId="0" fontId="49" fillId="0" borderId="71" xfId="42" applyFont="1" applyBorder="1" applyAlignment="1">
      <alignment horizontal="center" vertical="center" wrapText="1"/>
    </xf>
    <xf numFmtId="0" fontId="49" fillId="0" borderId="0" xfId="42" applyFont="1" applyAlignment="1">
      <alignment horizontal="center" vertical="center" wrapText="1"/>
    </xf>
    <xf numFmtId="0" fontId="49" fillId="0" borderId="75" xfId="42" applyFont="1" applyBorder="1" applyAlignment="1">
      <alignment horizontal="center" vertical="center" wrapText="1"/>
    </xf>
    <xf numFmtId="0" fontId="49" fillId="0" borderId="64" xfId="42" applyFont="1" applyBorder="1" applyAlignment="1">
      <alignment horizontal="center" vertical="center" wrapText="1"/>
    </xf>
    <xf numFmtId="0" fontId="49" fillId="0" borderId="19" xfId="42" applyFont="1" applyBorder="1" applyAlignment="1">
      <alignment horizontal="center" vertical="center" wrapText="1"/>
    </xf>
    <xf numFmtId="0" fontId="49" fillId="0" borderId="73" xfId="42" applyFont="1" applyBorder="1" applyAlignment="1">
      <alignment horizontal="center" vertical="center" wrapText="1"/>
    </xf>
    <xf numFmtId="14" fontId="0" fillId="27" borderId="12" xfId="42" applyNumberFormat="1" applyFont="1" applyFill="1" applyBorder="1" applyAlignment="1">
      <alignment horizontal="left" vertical="center"/>
    </xf>
    <xf numFmtId="0" fontId="0" fillId="0" borderId="21" xfId="42" applyFont="1" applyBorder="1" applyAlignment="1">
      <alignment horizontal="left" vertical="center" wrapText="1"/>
    </xf>
    <xf numFmtId="0" fontId="10" fillId="0" borderId="22" xfId="42" applyBorder="1" applyAlignment="1">
      <alignment horizontal="left" vertical="center" wrapText="1"/>
    </xf>
    <xf numFmtId="0" fontId="10" fillId="0" borderId="21" xfId="42" applyBorder="1" applyAlignment="1">
      <alignment horizontal="left" vertical="center" wrapText="1"/>
    </xf>
    <xf numFmtId="49" fontId="40" fillId="27" borderId="12" xfId="42" applyNumberFormat="1" applyFont="1" applyFill="1" applyBorder="1" applyAlignment="1">
      <alignment horizontal="center" vertical="center"/>
    </xf>
    <xf numFmtId="49" fontId="40" fillId="27" borderId="25" xfId="42" applyNumberFormat="1" applyFont="1" applyFill="1" applyBorder="1" applyAlignment="1">
      <alignment horizontal="center" vertical="center"/>
    </xf>
    <xf numFmtId="49" fontId="40" fillId="27" borderId="64" xfId="42" applyNumberFormat="1" applyFont="1" applyFill="1" applyBorder="1" applyAlignment="1">
      <alignment horizontal="center" vertical="center"/>
    </xf>
    <xf numFmtId="49" fontId="40" fillId="27" borderId="23" xfId="42" applyNumberFormat="1" applyFont="1" applyFill="1" applyBorder="1" applyAlignment="1">
      <alignment horizontal="center" vertical="center"/>
    </xf>
    <xf numFmtId="0" fontId="36" fillId="27" borderId="27" xfId="51" applyFont="1" applyFill="1" applyBorder="1" applyAlignment="1">
      <alignment horizontal="left" vertical="center" wrapText="1"/>
    </xf>
    <xf numFmtId="0" fontId="36" fillId="27" borderId="0" xfId="51" applyFont="1" applyFill="1" applyAlignment="1">
      <alignment horizontal="left" vertical="center"/>
    </xf>
    <xf numFmtId="0" fontId="36" fillId="27" borderId="27" xfId="51" applyFont="1" applyFill="1" applyBorder="1" applyAlignment="1">
      <alignment horizontal="left" vertical="center"/>
    </xf>
    <xf numFmtId="0" fontId="0" fillId="27" borderId="24" xfId="42" applyFont="1" applyFill="1" applyBorder="1" applyAlignment="1">
      <alignment horizontal="left" vertical="center" shrinkToFit="1"/>
    </xf>
    <xf numFmtId="0" fontId="0" fillId="27" borderId="25" xfId="42" applyFont="1" applyFill="1" applyBorder="1" applyAlignment="1">
      <alignment horizontal="left" vertical="center" shrinkToFit="1"/>
    </xf>
    <xf numFmtId="0" fontId="0" fillId="27" borderId="64" xfId="42" applyFont="1" applyFill="1" applyBorder="1" applyAlignment="1">
      <alignment horizontal="left" vertical="center" shrinkToFit="1"/>
    </xf>
    <xf numFmtId="0" fontId="0" fillId="27" borderId="19" xfId="42" applyFont="1" applyFill="1" applyBorder="1" applyAlignment="1">
      <alignment horizontal="left" vertical="center" shrinkToFit="1"/>
    </xf>
    <xf numFmtId="0" fontId="0" fillId="27" borderId="23" xfId="42" applyFont="1" applyFill="1" applyBorder="1" applyAlignment="1">
      <alignment horizontal="left" vertical="center" shrinkToFit="1"/>
    </xf>
    <xf numFmtId="0" fontId="36" fillId="0" borderId="27" xfId="42" applyFont="1" applyBorder="1" applyAlignment="1">
      <alignment horizontal="left" vertical="center" wrapText="1"/>
    </xf>
    <xf numFmtId="0" fontId="36" fillId="0" borderId="0" xfId="42" applyFont="1" applyAlignment="1">
      <alignment horizontal="left" vertical="center" wrapText="1"/>
    </xf>
    <xf numFmtId="0" fontId="39" fillId="27" borderId="12" xfId="42" applyFont="1" applyFill="1" applyBorder="1" applyAlignment="1">
      <alignment horizontal="center" vertical="center" wrapText="1"/>
    </xf>
    <xf numFmtId="0" fontId="39" fillId="27" borderId="25" xfId="42" applyFont="1" applyFill="1" applyBorder="1" applyAlignment="1">
      <alignment horizontal="center" vertical="center" wrapText="1"/>
    </xf>
    <xf numFmtId="0" fontId="39" fillId="27" borderId="64" xfId="42" applyFont="1" applyFill="1" applyBorder="1" applyAlignment="1">
      <alignment horizontal="center" vertical="center" wrapText="1"/>
    </xf>
    <xf numFmtId="0" fontId="39" fillId="27" borderId="23" xfId="42" applyFont="1" applyFill="1" applyBorder="1" applyAlignment="1">
      <alignment horizontal="center" vertical="center" wrapText="1"/>
    </xf>
    <xf numFmtId="0" fontId="36" fillId="0" borderId="27" xfId="42" applyFont="1" applyBorder="1" applyAlignment="1">
      <alignment horizontal="center" vertical="center" wrapText="1"/>
    </xf>
    <xf numFmtId="0" fontId="36" fillId="0" borderId="0" xfId="42" applyFont="1" applyAlignment="1">
      <alignment horizontal="center" vertical="center" wrapText="1"/>
    </xf>
    <xf numFmtId="0" fontId="36" fillId="27" borderId="34" xfId="42" applyFont="1" applyFill="1" applyBorder="1" applyAlignment="1">
      <alignment horizontal="left" vertical="center" wrapText="1"/>
    </xf>
    <xf numFmtId="0" fontId="36" fillId="27" borderId="15" xfId="42" applyFont="1" applyFill="1" applyBorder="1" applyAlignment="1">
      <alignment horizontal="left" vertical="center" wrapText="1"/>
    </xf>
    <xf numFmtId="0" fontId="36" fillId="27" borderId="35" xfId="42" applyFont="1" applyFill="1" applyBorder="1" applyAlignment="1">
      <alignment horizontal="left" vertical="center" wrapText="1"/>
    </xf>
    <xf numFmtId="0" fontId="36" fillId="27" borderId="32" xfId="42" applyFont="1" applyFill="1" applyBorder="1" applyAlignment="1">
      <alignment horizontal="left" vertical="center" wrapText="1"/>
    </xf>
    <xf numFmtId="0" fontId="36" fillId="27" borderId="11" xfId="42" applyFont="1" applyFill="1" applyBorder="1" applyAlignment="1">
      <alignment horizontal="left" vertical="center" wrapText="1"/>
    </xf>
    <xf numFmtId="0" fontId="36" fillId="27" borderId="42" xfId="42" applyFont="1" applyFill="1" applyBorder="1" applyAlignment="1">
      <alignment horizontal="left" vertical="center" wrapText="1"/>
    </xf>
    <xf numFmtId="0" fontId="36" fillId="0" borderId="0" xfId="42" applyFont="1" applyAlignment="1">
      <alignment horizontal="left" wrapText="1"/>
    </xf>
    <xf numFmtId="0" fontId="36" fillId="0" borderId="11" xfId="42" applyFont="1" applyBorder="1" applyAlignment="1">
      <alignment horizontal="left" wrapText="1"/>
    </xf>
    <xf numFmtId="0" fontId="10" fillId="0" borderId="40" xfId="42" applyBorder="1" applyAlignment="1">
      <alignment horizontal="center" vertical="center" wrapText="1"/>
    </xf>
    <xf numFmtId="0" fontId="60" fillId="42" borderId="0" xfId="42" applyFont="1" applyFill="1" applyAlignment="1">
      <alignment horizontal="center" vertical="center"/>
    </xf>
    <xf numFmtId="0" fontId="43" fillId="0" borderId="27" xfId="42" applyFont="1" applyBorder="1" applyAlignment="1">
      <alignment horizontal="left" vertical="center" wrapText="1"/>
    </xf>
    <xf numFmtId="0" fontId="43" fillId="0" borderId="0" xfId="42" applyFont="1" applyAlignment="1">
      <alignment horizontal="left" vertical="center" wrapText="1"/>
    </xf>
    <xf numFmtId="14" fontId="10" fillId="0" borderId="12" xfId="42" applyNumberFormat="1" applyBorder="1" applyAlignment="1">
      <alignment horizontal="left" vertical="center" shrinkToFit="1"/>
    </xf>
    <xf numFmtId="14" fontId="10" fillId="0" borderId="24" xfId="42" applyNumberFormat="1" applyBorder="1" applyAlignment="1">
      <alignment horizontal="left" vertical="center" shrinkToFit="1"/>
    </xf>
    <xf numFmtId="14" fontId="10" fillId="0" borderId="25" xfId="42" applyNumberFormat="1" applyBorder="1" applyAlignment="1">
      <alignment horizontal="left" vertical="center" shrinkToFit="1"/>
    </xf>
    <xf numFmtId="14" fontId="10" fillId="0" borderId="64" xfId="42" applyNumberFormat="1" applyBorder="1" applyAlignment="1">
      <alignment horizontal="left" vertical="center" shrinkToFit="1"/>
    </xf>
    <xf numFmtId="14" fontId="10" fillId="0" borderId="19" xfId="42" applyNumberFormat="1" applyBorder="1" applyAlignment="1">
      <alignment horizontal="left" vertical="center" shrinkToFit="1"/>
    </xf>
    <xf numFmtId="14" fontId="10" fillId="0" borderId="23" xfId="42" applyNumberFormat="1" applyBorder="1" applyAlignment="1">
      <alignment horizontal="left" vertical="center" shrinkToFit="1"/>
    </xf>
    <xf numFmtId="0" fontId="10" fillId="0" borderId="45" xfId="42" applyBorder="1" applyAlignment="1">
      <alignment horizontal="left" wrapText="1"/>
    </xf>
    <xf numFmtId="0" fontId="10" fillId="0" borderId="40" xfId="42" applyBorder="1" applyAlignment="1">
      <alignment horizontal="center" vertical="center"/>
    </xf>
    <xf numFmtId="0" fontId="10" fillId="0" borderId="25" xfId="42" applyBorder="1" applyAlignment="1">
      <alignment horizontal="center" vertical="center" textRotation="255"/>
    </xf>
    <xf numFmtId="0" fontId="10" fillId="0" borderId="13" xfId="42" applyBorder="1" applyAlignment="1">
      <alignment horizontal="center" vertical="center" textRotation="255"/>
    </xf>
    <xf numFmtId="0" fontId="10" fillId="0" borderId="23" xfId="42" applyBorder="1" applyAlignment="1">
      <alignment horizontal="center" vertical="center" textRotation="255"/>
    </xf>
    <xf numFmtId="0" fontId="36" fillId="0" borderId="87" xfId="42" applyFont="1" applyBorder="1" applyAlignment="1">
      <alignment horizontal="left" vertical="center" textRotation="255"/>
    </xf>
    <xf numFmtId="0" fontId="36" fillId="0" borderId="76" xfId="42" applyFont="1" applyBorder="1" applyAlignment="1">
      <alignment horizontal="left" vertical="center" textRotation="255"/>
    </xf>
    <xf numFmtId="0" fontId="39" fillId="28" borderId="43" xfId="42" applyFont="1" applyFill="1" applyBorder="1" applyAlignment="1">
      <alignment horizontal="center" vertical="center" wrapText="1"/>
    </xf>
    <xf numFmtId="0" fontId="39" fillId="28" borderId="36" xfId="42" applyFont="1" applyFill="1" applyBorder="1" applyAlignment="1">
      <alignment horizontal="center" vertical="center" wrapText="1"/>
    </xf>
    <xf numFmtId="0" fontId="39" fillId="28" borderId="17" xfId="42" applyFont="1" applyFill="1" applyBorder="1" applyAlignment="1">
      <alignment horizontal="center" vertical="center" wrapText="1"/>
    </xf>
    <xf numFmtId="0" fontId="39" fillId="28" borderId="0" xfId="42" applyFont="1" applyFill="1" applyAlignment="1">
      <alignment horizontal="center" vertical="center" wrapText="1"/>
    </xf>
    <xf numFmtId="0" fontId="39" fillId="28" borderId="20" xfId="42" applyFont="1" applyFill="1" applyBorder="1" applyAlignment="1">
      <alignment horizontal="center" vertical="center" wrapText="1"/>
    </xf>
    <xf numFmtId="0" fontId="39" fillId="28" borderId="10" xfId="42" applyFont="1" applyFill="1" applyBorder="1" applyAlignment="1">
      <alignment horizontal="center" vertical="center" wrapText="1"/>
    </xf>
    <xf numFmtId="0" fontId="10" fillId="28" borderId="44" xfId="42" applyFill="1" applyBorder="1" applyAlignment="1">
      <alignment horizontal="center" vertical="center" textRotation="255"/>
    </xf>
    <xf numFmtId="0" fontId="35" fillId="0" borderId="12" xfId="42" applyFont="1" applyBorder="1" applyAlignment="1">
      <alignment horizontal="center" vertical="center" wrapText="1"/>
    </xf>
    <xf numFmtId="0" fontId="35" fillId="0" borderId="24" xfId="42" applyFont="1" applyBorder="1" applyAlignment="1">
      <alignment horizontal="center" vertical="center"/>
    </xf>
    <xf numFmtId="0" fontId="35" fillId="0" borderId="25" xfId="42" applyFont="1" applyBorder="1" applyAlignment="1">
      <alignment horizontal="center" vertical="center"/>
    </xf>
    <xf numFmtId="0" fontId="35" fillId="0" borderId="27" xfId="42" applyFont="1" applyBorder="1" applyAlignment="1">
      <alignment horizontal="center" vertical="center"/>
    </xf>
    <xf numFmtId="0" fontId="35" fillId="0" borderId="0" xfId="42" applyFont="1" applyAlignment="1">
      <alignment horizontal="center" vertical="center"/>
    </xf>
    <xf numFmtId="0" fontId="35" fillId="0" borderId="13" xfId="42" applyFont="1" applyBorder="1" applyAlignment="1">
      <alignment horizontal="center" vertical="center"/>
    </xf>
    <xf numFmtId="0" fontId="35" fillId="0" borderId="64" xfId="42" applyFont="1" applyBorder="1" applyAlignment="1">
      <alignment horizontal="center" vertical="center"/>
    </xf>
    <xf numFmtId="0" fontId="35" fillId="0" borderId="19" xfId="42" applyFont="1" applyBorder="1" applyAlignment="1">
      <alignment horizontal="center" vertical="center"/>
    </xf>
    <xf numFmtId="0" fontId="35" fillId="0" borderId="23" xfId="42" applyFont="1" applyBorder="1" applyAlignment="1">
      <alignment horizontal="center" vertical="center"/>
    </xf>
    <xf numFmtId="0" fontId="44" fillId="0" borderId="19" xfId="42" applyFont="1" applyBorder="1" applyAlignment="1">
      <alignment horizontal="center" vertical="center"/>
    </xf>
    <xf numFmtId="0" fontId="36" fillId="0" borderId="117" xfId="42" applyFont="1" applyBorder="1" applyAlignment="1">
      <alignment horizontal="center" vertical="center"/>
    </xf>
    <xf numFmtId="0" fontId="36" fillId="0" borderId="74" xfId="42" applyFont="1" applyBorder="1" applyAlignment="1">
      <alignment horizontal="center" vertical="center"/>
    </xf>
    <xf numFmtId="0" fontId="36" fillId="0" borderId="118" xfId="42" applyFont="1" applyBorder="1" applyAlignment="1">
      <alignment horizontal="center" vertical="center"/>
    </xf>
    <xf numFmtId="0" fontId="10" fillId="0" borderId="19" xfId="42" applyBorder="1" applyAlignment="1">
      <alignment horizontal="left" vertical="center" wrapText="1"/>
    </xf>
    <xf numFmtId="0" fontId="36" fillId="0" borderId="86" xfId="42" applyFont="1" applyBorder="1" applyAlignment="1">
      <alignment horizontal="right" vertical="center" textRotation="255"/>
    </xf>
    <xf numFmtId="0" fontId="36" fillId="0" borderId="75" xfId="42" applyFont="1" applyBorder="1" applyAlignment="1">
      <alignment horizontal="right" vertical="center" textRotation="255"/>
    </xf>
    <xf numFmtId="0" fontId="10" fillId="0" borderId="44" xfId="42" applyBorder="1" applyAlignment="1">
      <alignment horizontal="center" vertical="center"/>
    </xf>
    <xf numFmtId="0" fontId="10" fillId="0" borderId="189" xfId="42" applyBorder="1" applyAlignment="1">
      <alignment horizontal="center" vertical="center"/>
    </xf>
    <xf numFmtId="0" fontId="10" fillId="0" borderId="190" xfId="42" applyBorder="1" applyAlignment="1">
      <alignment horizontal="center" vertical="center"/>
    </xf>
    <xf numFmtId="0" fontId="10" fillId="0" borderId="191" xfId="42" applyBorder="1" applyAlignment="1">
      <alignment horizontal="center" vertical="center"/>
    </xf>
    <xf numFmtId="0" fontId="35" fillId="0" borderId="0" xfId="42" applyFont="1" applyAlignment="1">
      <alignment horizontal="left" vertical="center" wrapText="1"/>
    </xf>
    <xf numFmtId="0" fontId="35" fillId="0" borderId="0" xfId="42" applyFont="1" applyAlignment="1">
      <alignment horizontal="left" wrapText="1"/>
    </xf>
    <xf numFmtId="0" fontId="10" fillId="0" borderId="19" xfId="42" applyBorder="1" applyAlignment="1">
      <alignment horizontal="left" wrapText="1"/>
    </xf>
    <xf numFmtId="0" fontId="39" fillId="0" borderId="17" xfId="42" applyFont="1" applyBorder="1" applyAlignment="1">
      <alignment horizontal="center" vertical="center"/>
    </xf>
    <xf numFmtId="0" fontId="59" fillId="35" borderId="0" xfId="42" applyFont="1" applyFill="1" applyAlignment="1">
      <alignment horizontal="center" vertical="center" wrapText="1"/>
    </xf>
    <xf numFmtId="0" fontId="41" fillId="0" borderId="70" xfId="42" applyFont="1" applyBorder="1" applyAlignment="1">
      <alignment horizontal="left" vertical="center" wrapText="1"/>
    </xf>
    <xf numFmtId="0" fontId="41" fillId="0" borderId="24" xfId="42" applyFont="1" applyBorder="1" applyAlignment="1">
      <alignment horizontal="left" vertical="center" wrapText="1"/>
    </xf>
    <xf numFmtId="0" fontId="41" fillId="0" borderId="25" xfId="42" applyFont="1" applyBorder="1" applyAlignment="1">
      <alignment horizontal="left" vertical="center" wrapText="1"/>
    </xf>
    <xf numFmtId="0" fontId="41" fillId="0" borderId="76" xfId="42" applyFont="1" applyBorder="1" applyAlignment="1">
      <alignment horizontal="left" vertical="center" wrapText="1"/>
    </xf>
    <xf numFmtId="0" fontId="41" fillId="0" borderId="13" xfId="42" applyFont="1" applyBorder="1" applyAlignment="1">
      <alignment horizontal="left" vertical="center" wrapText="1"/>
    </xf>
    <xf numFmtId="0" fontId="41" fillId="0" borderId="72" xfId="42" applyFont="1" applyBorder="1" applyAlignment="1">
      <alignment horizontal="left" vertical="center" wrapText="1"/>
    </xf>
    <xf numFmtId="0" fontId="41" fillId="0" borderId="19" xfId="42" applyFont="1" applyBorder="1" applyAlignment="1">
      <alignment horizontal="left" vertical="center" wrapText="1"/>
    </xf>
    <xf numFmtId="0" fontId="41" fillId="0" borderId="23" xfId="42" applyFont="1" applyBorder="1" applyAlignment="1">
      <alignment horizontal="left" vertical="center" wrapText="1"/>
    </xf>
    <xf numFmtId="0" fontId="35" fillId="0" borderId="0" xfId="42" applyFont="1" applyAlignment="1">
      <alignment horizontal="left" vertical="center"/>
    </xf>
    <xf numFmtId="0" fontId="0" fillId="27" borderId="40" xfId="42" applyFont="1" applyFill="1" applyBorder="1" applyAlignment="1">
      <alignment horizontal="center" vertical="center"/>
    </xf>
    <xf numFmtId="0" fontId="10" fillId="27" borderId="40" xfId="42" applyFill="1" applyBorder="1" applyAlignment="1">
      <alignment horizontal="center" vertical="center"/>
    </xf>
    <xf numFmtId="0" fontId="39" fillId="0" borderId="63" xfId="51" applyFont="1" applyBorder="1" applyAlignment="1">
      <alignment horizontal="center" vertical="center"/>
    </xf>
    <xf numFmtId="0" fontId="39" fillId="0" borderId="40" xfId="51" applyFont="1" applyBorder="1" applyAlignment="1">
      <alignment horizontal="center" vertical="center"/>
    </xf>
    <xf numFmtId="0" fontId="10" fillId="0" borderId="17" xfId="42" applyBorder="1" applyAlignment="1">
      <alignment horizontal="left" vertical="center"/>
    </xf>
    <xf numFmtId="0" fontId="10" fillId="0" borderId="18" xfId="42" applyBorder="1" applyAlignment="1">
      <alignment horizontal="left" vertical="center"/>
    </xf>
    <xf numFmtId="0" fontId="10" fillId="0" borderId="20" xfId="42" applyBorder="1" applyAlignment="1">
      <alignment horizontal="left" vertical="center"/>
    </xf>
    <xf numFmtId="0" fontId="10" fillId="0" borderId="10" xfId="42" applyBorder="1" applyAlignment="1">
      <alignment horizontal="left" vertical="center"/>
    </xf>
    <xf numFmtId="0" fontId="10" fillId="0" borderId="16" xfId="42" applyBorder="1" applyAlignment="1">
      <alignment horizontal="left" vertical="center"/>
    </xf>
    <xf numFmtId="0" fontId="39" fillId="0" borderId="53" xfId="51" applyFont="1" applyBorder="1" applyAlignment="1">
      <alignment horizontal="center" vertical="center"/>
    </xf>
    <xf numFmtId="0" fontId="39" fillId="0" borderId="48" xfId="51" applyFont="1" applyBorder="1" applyAlignment="1">
      <alignment horizontal="center" vertical="center"/>
    </xf>
    <xf numFmtId="0" fontId="39" fillId="0" borderId="50" xfId="51" applyFont="1" applyBorder="1" applyAlignment="1">
      <alignment horizontal="center" vertical="center"/>
    </xf>
    <xf numFmtId="0" fontId="10" fillId="0" borderId="46" xfId="42" applyBorder="1" applyAlignment="1">
      <alignment horizontal="center" vertical="center"/>
    </xf>
    <xf numFmtId="0" fontId="10" fillId="0" borderId="93" xfId="42" applyBorder="1" applyAlignment="1">
      <alignment horizontal="center" vertical="center"/>
    </xf>
    <xf numFmtId="0" fontId="10" fillId="0" borderId="51" xfId="42" applyBorder="1" applyAlignment="1">
      <alignment horizontal="center" vertical="center"/>
    </xf>
    <xf numFmtId="0" fontId="10" fillId="0" borderId="94" xfId="42" applyBorder="1" applyAlignment="1">
      <alignment horizontal="center" vertical="center"/>
    </xf>
    <xf numFmtId="0" fontId="10" fillId="0" borderId="103" xfId="42" applyBorder="1" applyAlignment="1">
      <alignment horizontal="left" vertical="center" wrapText="1"/>
    </xf>
    <xf numFmtId="0" fontId="10" fillId="0" borderId="46" xfId="42" applyBorder="1" applyAlignment="1">
      <alignment horizontal="left" vertical="center" wrapText="1"/>
    </xf>
    <xf numFmtId="0" fontId="10" fillId="0" borderId="93" xfId="42" applyBorder="1" applyAlignment="1">
      <alignment horizontal="left" vertical="center" wrapText="1"/>
    </xf>
    <xf numFmtId="0" fontId="10" fillId="0" borderId="85" xfId="42" applyBorder="1" applyAlignment="1">
      <alignment horizontal="left" vertical="center" wrapText="1"/>
    </xf>
    <xf numFmtId="0" fontId="10" fillId="0" borderId="40" xfId="42" applyBorder="1" applyAlignment="1">
      <alignment horizontal="left" vertical="center" wrapText="1"/>
    </xf>
    <xf numFmtId="0" fontId="10" fillId="0" borderId="44" xfId="42" applyBorder="1" applyAlignment="1">
      <alignment horizontal="left" vertical="center" wrapText="1"/>
    </xf>
    <xf numFmtId="0" fontId="10" fillId="0" borderId="104" xfId="42" applyBorder="1" applyAlignment="1">
      <alignment horizontal="left" vertical="center" wrapText="1"/>
    </xf>
    <xf numFmtId="0" fontId="10" fillId="0" borderId="51" xfId="42" applyBorder="1" applyAlignment="1">
      <alignment horizontal="left" vertical="center" wrapText="1"/>
    </xf>
    <xf numFmtId="0" fontId="10" fillId="0" borderId="94" xfId="42" applyBorder="1" applyAlignment="1">
      <alignment horizontal="left" vertical="center" wrapText="1"/>
    </xf>
    <xf numFmtId="0" fontId="10" fillId="0" borderId="105" xfId="42" applyBorder="1" applyAlignment="1">
      <alignment horizontal="center" vertical="center" textRotation="255" shrinkToFit="1"/>
    </xf>
    <xf numFmtId="0" fontId="10" fillId="0" borderId="106" xfId="42" applyBorder="1" applyAlignment="1">
      <alignment horizontal="center" vertical="center" textRotation="255" shrinkToFit="1"/>
    </xf>
    <xf numFmtId="0" fontId="10" fillId="0" borderId="107" xfId="42" applyBorder="1" applyAlignment="1">
      <alignment horizontal="center" vertical="center" textRotation="255" shrinkToFit="1"/>
    </xf>
    <xf numFmtId="0" fontId="46" fillId="28" borderId="40" xfId="42" applyFont="1" applyFill="1" applyBorder="1" applyAlignment="1">
      <alignment horizontal="center" vertical="center"/>
    </xf>
    <xf numFmtId="0" fontId="10" fillId="28" borderId="40" xfId="42" applyFill="1" applyBorder="1" applyAlignment="1">
      <alignment horizontal="center" vertical="center" textRotation="255"/>
    </xf>
    <xf numFmtId="0" fontId="10" fillId="0" borderId="43" xfId="42" applyBorder="1" applyAlignment="1">
      <alignment horizontal="left" vertical="center" wrapText="1"/>
    </xf>
    <xf numFmtId="0" fontId="10" fillId="0" borderId="36" xfId="42" applyBorder="1" applyAlignment="1">
      <alignment horizontal="left" vertical="center" wrapText="1"/>
    </xf>
    <xf numFmtId="0" fontId="10" fillId="0" borderId="37" xfId="42" applyBorder="1" applyAlignment="1">
      <alignment horizontal="left" vertical="center" wrapText="1"/>
    </xf>
    <xf numFmtId="0" fontId="10" fillId="0" borderId="17" xfId="42" applyBorder="1" applyAlignment="1">
      <alignment horizontal="left" vertical="center" wrapText="1"/>
    </xf>
    <xf numFmtId="0" fontId="10" fillId="0" borderId="18" xfId="42" applyBorder="1" applyAlignment="1">
      <alignment horizontal="left" vertical="center" wrapText="1"/>
    </xf>
    <xf numFmtId="0" fontId="10" fillId="0" borderId="20" xfId="42" applyBorder="1" applyAlignment="1">
      <alignment horizontal="left" vertical="center" wrapText="1"/>
    </xf>
    <xf numFmtId="0" fontId="10" fillId="0" borderId="10" xfId="42" applyBorder="1" applyAlignment="1">
      <alignment horizontal="left" vertical="center" wrapText="1"/>
    </xf>
    <xf numFmtId="0" fontId="10" fillId="0" borderId="16" xfId="42" applyBorder="1" applyAlignment="1">
      <alignment horizontal="left" vertical="center" wrapText="1"/>
    </xf>
    <xf numFmtId="0" fontId="10" fillId="0" borderId="44" xfId="42" applyBorder="1" applyAlignment="1">
      <alignment horizontal="center" vertical="center" textRotation="255"/>
    </xf>
    <xf numFmtId="0" fontId="34" fillId="0" borderId="53" xfId="42" applyFont="1" applyBorder="1" applyAlignment="1">
      <alignment horizontal="center" vertical="center" wrapText="1"/>
    </xf>
    <xf numFmtId="0" fontId="34" fillId="0" borderId="46" xfId="42" applyFont="1" applyBorder="1" applyAlignment="1">
      <alignment horizontal="center" vertical="center" wrapText="1"/>
    </xf>
    <xf numFmtId="0" fontId="34" fillId="0" borderId="47" xfId="42" applyFont="1" applyBorder="1" applyAlignment="1">
      <alignment horizontal="center" vertical="center" wrapText="1"/>
    </xf>
    <xf numFmtId="0" fontId="34" fillId="0" borderId="48" xfId="42" applyFont="1" applyBorder="1" applyAlignment="1">
      <alignment horizontal="center" vertical="center" wrapText="1"/>
    </xf>
    <xf numFmtId="0" fontId="34" fillId="0" borderId="40" xfId="42" applyFont="1" applyBorder="1" applyAlignment="1">
      <alignment horizontal="center" vertical="center" wrapText="1"/>
    </xf>
    <xf numFmtId="0" fontId="34" fillId="0" borderId="49" xfId="42" applyFont="1" applyBorder="1" applyAlignment="1">
      <alignment horizontal="center" vertical="center" wrapText="1"/>
    </xf>
    <xf numFmtId="0" fontId="34" fillId="0" borderId="50" xfId="42" applyFont="1" applyBorder="1" applyAlignment="1">
      <alignment horizontal="center" vertical="center" wrapText="1"/>
    </xf>
    <xf numFmtId="0" fontId="34" fillId="0" borderId="51" xfId="42" applyFont="1" applyBorder="1" applyAlignment="1">
      <alignment horizontal="center" vertical="center" wrapText="1"/>
    </xf>
    <xf numFmtId="0" fontId="34" fillId="0" borderId="52" xfId="42" applyFont="1" applyBorder="1" applyAlignment="1">
      <alignment horizontal="center" vertical="center" wrapText="1"/>
    </xf>
    <xf numFmtId="0" fontId="39" fillId="0" borderId="95" xfId="42" applyFont="1" applyBorder="1" applyAlignment="1">
      <alignment horizontal="center" vertical="center"/>
    </xf>
    <xf numFmtId="0" fontId="39" fillId="0" borderId="98" xfId="42" applyFont="1" applyBorder="1" applyAlignment="1">
      <alignment horizontal="center" vertical="center"/>
    </xf>
    <xf numFmtId="0" fontId="10" fillId="0" borderId="96" xfId="42" applyBorder="1" applyAlignment="1">
      <alignment horizontal="center" vertical="center" wrapText="1" shrinkToFit="1"/>
    </xf>
    <xf numFmtId="0" fontId="10" fillId="0" borderId="40" xfId="42" applyBorder="1" applyAlignment="1">
      <alignment horizontal="center" vertical="center" wrapText="1" shrinkToFit="1"/>
    </xf>
    <xf numFmtId="0" fontId="0" fillId="0" borderId="96" xfId="42" applyFont="1" applyBorder="1" applyAlignment="1">
      <alignment horizontal="left" vertical="center" wrapText="1"/>
    </xf>
    <xf numFmtId="0" fontId="10" fillId="0" borderId="96" xfId="42" applyBorder="1" applyAlignment="1">
      <alignment horizontal="left" vertical="center" wrapText="1"/>
    </xf>
    <xf numFmtId="0" fontId="10" fillId="29" borderId="97" xfId="42" applyFill="1" applyBorder="1" applyAlignment="1">
      <alignment horizontal="center" vertical="center" textRotation="255"/>
    </xf>
    <xf numFmtId="0" fontId="10" fillId="29" borderId="99" xfId="42" applyFill="1" applyBorder="1" applyAlignment="1">
      <alignment horizontal="center" vertical="center" textRotation="255"/>
    </xf>
    <xf numFmtId="0" fontId="10" fillId="29" borderId="102" xfId="42" applyFill="1" applyBorder="1" applyAlignment="1">
      <alignment horizontal="center" vertical="center" textRotation="255"/>
    </xf>
    <xf numFmtId="0" fontId="39" fillId="0" borderId="53" xfId="42" applyFont="1" applyBorder="1" applyAlignment="1">
      <alignment horizontal="center" vertical="center"/>
    </xf>
    <xf numFmtId="0" fontId="39" fillId="0" borderId="48" xfId="42" applyFont="1" applyBorder="1" applyAlignment="1">
      <alignment horizontal="center" vertical="center"/>
    </xf>
    <xf numFmtId="0" fontId="10" fillId="0" borderId="119" xfId="42" applyBorder="1" applyAlignment="1">
      <alignment horizontal="center" vertical="center"/>
    </xf>
    <xf numFmtId="0" fontId="10" fillId="0" borderId="41" xfId="42" applyBorder="1" applyAlignment="1">
      <alignment horizontal="center" vertical="center"/>
    </xf>
    <xf numFmtId="0" fontId="10" fillId="0" borderId="110" xfId="42" applyBorder="1" applyAlignment="1">
      <alignment horizontal="center" vertical="center"/>
    </xf>
    <xf numFmtId="0" fontId="36" fillId="0" borderId="80" xfId="42" applyFont="1" applyBorder="1" applyAlignment="1">
      <alignment horizontal="center" vertical="center"/>
    </xf>
    <xf numFmtId="0" fontId="36" fillId="0" borderId="57" xfId="42" applyFont="1" applyBorder="1" applyAlignment="1">
      <alignment horizontal="center" vertical="center"/>
    </xf>
    <xf numFmtId="0" fontId="36" fillId="0" borderId="81" xfId="42" applyFont="1" applyBorder="1" applyAlignment="1">
      <alignment horizontal="center" vertical="center"/>
    </xf>
    <xf numFmtId="0" fontId="10" fillId="0" borderId="40" xfId="42" applyBorder="1" applyAlignment="1">
      <alignment horizontal="center" vertical="center" shrinkToFit="1"/>
    </xf>
    <xf numFmtId="0" fontId="39" fillId="0" borderId="50" xfId="42" applyFont="1" applyBorder="1" applyAlignment="1">
      <alignment horizontal="center" vertical="center"/>
    </xf>
    <xf numFmtId="0" fontId="39" fillId="0" borderId="100" xfId="42" applyFont="1" applyBorder="1" applyAlignment="1">
      <alignment horizontal="center" vertical="center"/>
    </xf>
    <xf numFmtId="0" fontId="10" fillId="0" borderId="101" xfId="42" applyBorder="1" applyAlignment="1">
      <alignment horizontal="center" vertical="center" shrinkToFit="1"/>
    </xf>
    <xf numFmtId="0" fontId="39" fillId="0" borderId="63" xfId="42" applyFont="1" applyBorder="1" applyAlignment="1">
      <alignment horizontal="center" vertical="center"/>
    </xf>
    <xf numFmtId="0" fontId="39" fillId="0" borderId="40" xfId="42" applyFont="1" applyBorder="1" applyAlignment="1">
      <alignment horizontal="center" vertical="center"/>
    </xf>
    <xf numFmtId="0" fontId="10" fillId="0" borderId="45" xfId="42" applyBorder="1" applyAlignment="1">
      <alignment horizontal="left" vertical="center" wrapText="1"/>
    </xf>
    <xf numFmtId="0" fontId="10" fillId="0" borderId="10" xfId="42" applyBorder="1" applyAlignment="1">
      <alignment horizontal="left" wrapText="1"/>
    </xf>
    <xf numFmtId="0" fontId="10" fillId="0" borderId="70" xfId="42" applyBorder="1" applyAlignment="1">
      <alignment horizontal="left" vertical="center"/>
    </xf>
    <xf numFmtId="0" fontId="10" fillId="0" borderId="91" xfId="42" applyBorder="1" applyAlignment="1">
      <alignment horizontal="left" vertical="center"/>
    </xf>
    <xf numFmtId="0" fontId="10" fillId="0" borderId="76" xfId="42" applyBorder="1" applyAlignment="1">
      <alignment horizontal="left" vertical="center"/>
    </xf>
    <xf numFmtId="0" fontId="10" fillId="0" borderId="88" xfId="42" applyBorder="1" applyAlignment="1">
      <alignment horizontal="left" vertical="center"/>
    </xf>
    <xf numFmtId="0" fontId="10" fillId="0" borderId="105" xfId="42" applyBorder="1" applyAlignment="1">
      <alignment horizontal="center" vertical="center" textRotation="255"/>
    </xf>
    <xf numFmtId="0" fontId="10" fillId="0" borderId="106" xfId="42" applyBorder="1" applyAlignment="1">
      <alignment horizontal="center" vertical="center" textRotation="255"/>
    </xf>
    <xf numFmtId="0" fontId="10" fillId="0" borderId="107" xfId="42" applyBorder="1" applyAlignment="1">
      <alignment horizontal="center" vertical="center" textRotation="255"/>
    </xf>
    <xf numFmtId="0" fontId="39" fillId="0" borderId="62" xfId="51" applyFont="1" applyBorder="1" applyAlignment="1">
      <alignment horizontal="center" vertical="center"/>
    </xf>
    <xf numFmtId="0" fontId="36" fillId="0" borderId="0" xfId="42" applyFont="1" applyAlignment="1">
      <alignment horizontal="center" vertical="center" textRotation="255"/>
    </xf>
    <xf numFmtId="0" fontId="36" fillId="0" borderId="19" xfId="42" applyFont="1" applyBorder="1" applyAlignment="1">
      <alignment horizontal="center" vertical="center" textRotation="255"/>
    </xf>
    <xf numFmtId="0" fontId="39" fillId="0" borderId="0" xfId="51" applyFont="1" applyAlignment="1">
      <alignment horizontal="center" vertical="center"/>
    </xf>
    <xf numFmtId="0" fontId="39" fillId="28" borderId="48" xfId="42" applyFont="1" applyFill="1" applyBorder="1" applyAlignment="1">
      <alignment horizontal="center" vertical="center"/>
    </xf>
    <xf numFmtId="0" fontId="39" fillId="28" borderId="40" xfId="42" applyFont="1" applyFill="1" applyBorder="1" applyAlignment="1">
      <alignment horizontal="center" vertical="center"/>
    </xf>
    <xf numFmtId="0" fontId="39" fillId="28" borderId="50" xfId="42" applyFont="1" applyFill="1" applyBorder="1" applyAlignment="1">
      <alignment horizontal="center" vertical="center"/>
    </xf>
    <xf numFmtId="0" fontId="39" fillId="28" borderId="51" xfId="42" applyFont="1" applyFill="1" applyBorder="1" applyAlignment="1">
      <alignment horizontal="center" vertical="center"/>
    </xf>
    <xf numFmtId="0" fontId="10" fillId="28" borderId="51" xfId="42" applyFill="1" applyBorder="1" applyAlignment="1">
      <alignment horizontal="center" vertical="center" textRotation="255"/>
    </xf>
    <xf numFmtId="0" fontId="10" fillId="0" borderId="49" xfId="42" applyBorder="1" applyAlignment="1">
      <alignment horizontal="left" vertical="center" wrapText="1"/>
    </xf>
    <xf numFmtId="0" fontId="10" fillId="0" borderId="52" xfId="42" applyBorder="1" applyAlignment="1">
      <alignment horizontal="left" vertical="center" wrapText="1"/>
    </xf>
    <xf numFmtId="0" fontId="10" fillId="0" borderId="62" xfId="42" applyBorder="1" applyAlignment="1">
      <alignment horizontal="center" vertical="center"/>
    </xf>
    <xf numFmtId="0" fontId="10" fillId="28" borderId="46" xfId="42" applyFill="1" applyBorder="1" applyAlignment="1">
      <alignment horizontal="center" vertical="center" textRotation="255"/>
    </xf>
    <xf numFmtId="0" fontId="10" fillId="0" borderId="47" xfId="42" applyBorder="1" applyAlignment="1">
      <alignment horizontal="left" vertical="center" wrapText="1"/>
    </xf>
    <xf numFmtId="0" fontId="39" fillId="28" borderId="53" xfId="42" applyFont="1" applyFill="1" applyBorder="1" applyAlignment="1">
      <alignment horizontal="center" vertical="center"/>
    </xf>
    <xf numFmtId="0" fontId="39" fillId="28" borderId="46" xfId="42" applyFont="1" applyFill="1" applyBorder="1" applyAlignment="1">
      <alignment horizontal="center" vertical="center"/>
    </xf>
    <xf numFmtId="0" fontId="44" fillId="0" borderId="0" xfId="51" applyFont="1" applyAlignment="1">
      <alignment horizontal="center" vertical="center"/>
    </xf>
    <xf numFmtId="0" fontId="44" fillId="0" borderId="19" xfId="51" applyFont="1" applyBorder="1" applyAlignment="1">
      <alignment horizontal="center" vertical="center"/>
    </xf>
    <xf numFmtId="0" fontId="39" fillId="28" borderId="40" xfId="51" applyFont="1" applyFill="1" applyBorder="1" applyAlignment="1">
      <alignment horizontal="center" vertical="center"/>
    </xf>
    <xf numFmtId="0" fontId="10" fillId="28" borderId="40" xfId="42" applyFill="1" applyBorder="1" applyAlignment="1">
      <alignment horizontal="center" vertical="center" wrapText="1"/>
    </xf>
    <xf numFmtId="0" fontId="0" fillId="0" borderId="63" xfId="42" applyFont="1" applyBorder="1" applyAlignment="1">
      <alignment horizontal="left" vertical="center"/>
    </xf>
    <xf numFmtId="0" fontId="10" fillId="0" borderId="63" xfId="42" applyBorder="1" applyAlignment="1">
      <alignment horizontal="left" vertical="center"/>
    </xf>
    <xf numFmtId="0" fontId="10" fillId="0" borderId="40" xfId="42" applyBorder="1" applyAlignment="1">
      <alignment horizontal="left" vertical="center"/>
    </xf>
    <xf numFmtId="0" fontId="10" fillId="0" borderId="101" xfId="42" applyBorder="1" applyAlignment="1">
      <alignment horizontal="left" vertical="center" wrapText="1"/>
    </xf>
    <xf numFmtId="0" fontId="36" fillId="0" borderId="58" xfId="51" applyFont="1" applyBorder="1" applyAlignment="1">
      <alignment horizontal="center" vertical="center" textRotation="255"/>
    </xf>
    <xf numFmtId="0" fontId="36" fillId="0" borderId="84" xfId="51" applyFont="1" applyBorder="1" applyAlignment="1">
      <alignment horizontal="center" vertical="center" textRotation="255"/>
    </xf>
    <xf numFmtId="0" fontId="10" fillId="30" borderId="0" xfId="42" applyFill="1" applyAlignment="1">
      <alignment horizontal="center" vertical="center" textRotation="255"/>
    </xf>
    <xf numFmtId="0" fontId="10" fillId="28" borderId="40" xfId="42" applyFill="1" applyBorder="1" applyAlignment="1">
      <alignment horizontal="center" vertical="center" textRotation="255" shrinkToFit="1"/>
    </xf>
    <xf numFmtId="0" fontId="34" fillId="0" borderId="12" xfId="42" applyFont="1" applyBorder="1" applyAlignment="1">
      <alignment horizontal="center" vertical="center"/>
    </xf>
    <xf numFmtId="0" fontId="34" fillId="0" borderId="24" xfId="42" applyFont="1" applyBorder="1" applyAlignment="1">
      <alignment horizontal="center" vertical="center"/>
    </xf>
    <xf numFmtId="0" fontId="34" fillId="0" borderId="25" xfId="42" applyFont="1" applyBorder="1" applyAlignment="1">
      <alignment horizontal="center" vertical="center"/>
    </xf>
    <xf numFmtId="0" fontId="34" fillId="0" borderId="27" xfId="42" applyFont="1" applyBorder="1" applyAlignment="1">
      <alignment horizontal="center" vertical="center"/>
    </xf>
    <xf numFmtId="0" fontId="34" fillId="0" borderId="0" xfId="42" applyFont="1" applyAlignment="1">
      <alignment horizontal="center" vertical="center"/>
    </xf>
    <xf numFmtId="0" fontId="34" fillId="0" borderId="13" xfId="42" applyFont="1" applyBorder="1" applyAlignment="1">
      <alignment horizontal="center" vertical="center"/>
    </xf>
    <xf numFmtId="0" fontId="34" fillId="0" borderId="64" xfId="42" applyFont="1" applyBorder="1" applyAlignment="1">
      <alignment horizontal="center" vertical="center"/>
    </xf>
    <xf numFmtId="0" fontId="34" fillId="0" borderId="19" xfId="42" applyFont="1" applyBorder="1" applyAlignment="1">
      <alignment horizontal="center" vertical="center"/>
    </xf>
    <xf numFmtId="0" fontId="34" fillId="0" borderId="23" xfId="42" applyFont="1" applyBorder="1" applyAlignment="1">
      <alignment horizontal="center" vertical="center"/>
    </xf>
    <xf numFmtId="0" fontId="10" fillId="0" borderId="66" xfId="42" applyBorder="1" applyAlignment="1">
      <alignment horizontal="center" vertical="center"/>
    </xf>
    <xf numFmtId="0" fontId="10" fillId="0" borderId="78" xfId="42" applyBorder="1" applyAlignment="1">
      <alignment horizontal="center" vertical="center"/>
    </xf>
    <xf numFmtId="0" fontId="34" fillId="0" borderId="12" xfId="42" applyFont="1" applyBorder="1" applyAlignment="1">
      <alignment horizontal="center" vertical="center" wrapText="1"/>
    </xf>
    <xf numFmtId="0" fontId="41" fillId="0" borderId="36" xfId="42" applyFont="1" applyBorder="1" applyAlignment="1">
      <alignment horizontal="center" vertical="center" wrapText="1"/>
    </xf>
    <xf numFmtId="0" fontId="60" fillId="0" borderId="0" xfId="42" applyFont="1" applyAlignment="1">
      <alignment horizontal="center" vertical="center"/>
    </xf>
    <xf numFmtId="0" fontId="39" fillId="34" borderId="53" xfId="51" applyFont="1" applyFill="1" applyBorder="1" applyAlignment="1">
      <alignment horizontal="center" vertical="center"/>
    </xf>
    <xf numFmtId="0" fontId="39" fillId="34" borderId="48" xfId="51" applyFont="1" applyFill="1" applyBorder="1" applyAlignment="1">
      <alignment horizontal="center" vertical="center"/>
    </xf>
    <xf numFmtId="0" fontId="0" fillId="0" borderId="63" xfId="42" applyFont="1" applyBorder="1" applyAlignment="1">
      <alignment horizontal="left" vertical="center" wrapText="1" shrinkToFit="1"/>
    </xf>
    <xf numFmtId="0" fontId="10" fillId="0" borderId="63" xfId="42" applyBorder="1" applyAlignment="1">
      <alignment horizontal="left" vertical="center" wrapText="1" shrinkToFit="1"/>
    </xf>
    <xf numFmtId="0" fontId="10" fillId="0" borderId="40" xfId="42" applyBorder="1" applyAlignment="1">
      <alignment horizontal="left" vertical="center" wrapText="1" shrinkToFit="1"/>
    </xf>
    <xf numFmtId="0" fontId="36" fillId="0" borderId="79" xfId="42" applyFont="1" applyBorder="1" applyAlignment="1">
      <alignment horizontal="center" vertical="center"/>
    </xf>
    <xf numFmtId="0" fontId="36" fillId="0" borderId="78" xfId="42" applyFont="1" applyBorder="1" applyAlignment="1">
      <alignment horizontal="center" vertical="center"/>
    </xf>
    <xf numFmtId="0" fontId="0" fillId="0" borderId="40" xfId="42" applyFont="1" applyBorder="1" applyAlignment="1">
      <alignment horizontal="left" vertical="center" wrapText="1"/>
    </xf>
    <xf numFmtId="0" fontId="46" fillId="28" borderId="40" xfId="42" applyFont="1" applyFill="1" applyBorder="1" applyAlignment="1">
      <alignment horizontal="center" vertical="center" wrapText="1"/>
    </xf>
    <xf numFmtId="0" fontId="10" fillId="28" borderId="49" xfId="42" applyFill="1" applyBorder="1" applyAlignment="1">
      <alignment horizontal="center" vertical="center" textRotation="255"/>
    </xf>
    <xf numFmtId="0" fontId="10" fillId="28" borderId="38" xfId="42" applyFill="1" applyBorder="1" applyAlignment="1">
      <alignment horizontal="center" vertical="center" textRotation="255"/>
    </xf>
    <xf numFmtId="0" fontId="36" fillId="0" borderId="109" xfId="42" applyFont="1" applyBorder="1" applyAlignment="1">
      <alignment horizontal="center" vertical="center"/>
    </xf>
    <xf numFmtId="0" fontId="36" fillId="0" borderId="87" xfId="51" applyFont="1" applyBorder="1" applyAlignment="1">
      <alignment horizontal="left" vertical="center" textRotation="255"/>
    </xf>
    <xf numFmtId="0" fontId="36" fillId="0" borderId="76" xfId="51" applyFont="1" applyBorder="1" applyAlignment="1">
      <alignment horizontal="left" vertical="center" textRotation="255"/>
    </xf>
    <xf numFmtId="0" fontId="36" fillId="0" borderId="88" xfId="51" applyFont="1" applyBorder="1" applyAlignment="1">
      <alignment horizontal="left" vertical="center" textRotation="255"/>
    </xf>
    <xf numFmtId="0" fontId="36" fillId="0" borderId="86" xfId="51" applyFont="1" applyBorder="1" applyAlignment="1">
      <alignment horizontal="right" vertical="center" textRotation="255"/>
    </xf>
    <xf numFmtId="0" fontId="36" fillId="0" borderId="75" xfId="51" applyFont="1" applyBorder="1" applyAlignment="1">
      <alignment horizontal="right" vertical="center" textRotation="255"/>
    </xf>
    <xf numFmtId="0" fontId="36" fillId="0" borderId="92" xfId="51" applyFont="1" applyBorder="1" applyAlignment="1">
      <alignment horizontal="right" vertical="center" textRotation="255"/>
    </xf>
    <xf numFmtId="0" fontId="10" fillId="0" borderId="87" xfId="42" applyBorder="1" applyAlignment="1">
      <alignment horizontal="left" vertical="center" wrapText="1"/>
    </xf>
    <xf numFmtId="0" fontId="10" fillId="0" borderId="76" xfId="42" applyBorder="1" applyAlignment="1">
      <alignment horizontal="left" vertical="center" wrapText="1"/>
    </xf>
    <xf numFmtId="0" fontId="10" fillId="0" borderId="72" xfId="42" applyBorder="1" applyAlignment="1">
      <alignment horizontal="left" vertical="center" wrapText="1"/>
    </xf>
    <xf numFmtId="0" fontId="10" fillId="0" borderId="108" xfId="42" applyBorder="1" applyAlignment="1">
      <alignment horizontal="left" vertical="center" wrapText="1"/>
    </xf>
    <xf numFmtId="0" fontId="36" fillId="0" borderId="83" xfId="42" applyFont="1" applyBorder="1" applyAlignment="1">
      <alignment horizontal="right" vertical="center" textRotation="255"/>
    </xf>
    <xf numFmtId="0" fontId="36" fillId="0" borderId="59" xfId="42" applyFont="1" applyBorder="1" applyAlignment="1">
      <alignment horizontal="right" vertical="center" textRotation="255"/>
    </xf>
    <xf numFmtId="0" fontId="36" fillId="0" borderId="90" xfId="42" applyFont="1" applyBorder="1" applyAlignment="1">
      <alignment horizontal="right" vertical="center" textRotation="255"/>
    </xf>
    <xf numFmtId="0" fontId="36" fillId="0" borderId="82" xfId="42" applyFont="1" applyBorder="1" applyAlignment="1">
      <alignment horizontal="center" vertical="center" textRotation="255"/>
    </xf>
    <xf numFmtId="0" fontId="36" fillId="0" borderId="58" xfId="42" applyFont="1" applyBorder="1" applyAlignment="1">
      <alignment horizontal="center" vertical="center" textRotation="255"/>
    </xf>
    <xf numFmtId="0" fontId="39" fillId="34" borderId="50" xfId="51" applyFont="1" applyFill="1" applyBorder="1" applyAlignment="1">
      <alignment horizontal="center" vertical="center"/>
    </xf>
    <xf numFmtId="0" fontId="10" fillId="0" borderId="43" xfId="42" applyBorder="1" applyAlignment="1">
      <alignment horizontal="left" vertical="center"/>
    </xf>
    <xf numFmtId="0" fontId="10" fillId="0" borderId="36" xfId="42" applyBorder="1" applyAlignment="1">
      <alignment horizontal="left" vertical="center"/>
    </xf>
    <xf numFmtId="0" fontId="10" fillId="0" borderId="37" xfId="42" applyBorder="1" applyAlignment="1">
      <alignment horizontal="left" vertical="center"/>
    </xf>
    <xf numFmtId="0" fontId="44" fillId="0" borderId="24" xfId="51" applyFont="1" applyBorder="1" applyAlignment="1">
      <alignment horizontal="center" vertical="center"/>
    </xf>
    <xf numFmtId="0" fontId="10" fillId="0" borderId="109" xfId="42" applyBorder="1" applyAlignment="1">
      <alignment horizontal="center" vertical="center"/>
    </xf>
    <xf numFmtId="0" fontId="10" fillId="0" borderId="159" xfId="42" applyBorder="1" applyAlignment="1">
      <alignment horizontal="center" vertical="center"/>
    </xf>
    <xf numFmtId="0" fontId="10" fillId="0" borderId="81" xfId="42" applyBorder="1" applyAlignment="1">
      <alignment horizontal="center" vertical="center"/>
    </xf>
    <xf numFmtId="0" fontId="10" fillId="0" borderId="120" xfId="42" applyBorder="1" applyAlignment="1">
      <alignment horizontal="center" vertical="center"/>
    </xf>
    <xf numFmtId="0" fontId="10" fillId="0" borderId="156" xfId="42" applyBorder="1" applyAlignment="1">
      <alignment horizontal="center" vertical="center"/>
    </xf>
    <xf numFmtId="0" fontId="0" fillId="0" borderId="40" xfId="42" applyFont="1" applyBorder="1" applyAlignment="1">
      <alignment horizontal="left" vertical="center"/>
    </xf>
    <xf numFmtId="0" fontId="10" fillId="0" borderId="62" xfId="42" applyBorder="1" applyAlignment="1">
      <alignment horizontal="left" vertical="center"/>
    </xf>
    <xf numFmtId="0" fontId="13" fillId="36" borderId="12" xfId="42" applyFont="1" applyFill="1" applyBorder="1" applyAlignment="1">
      <alignment horizontal="center" vertical="center" shrinkToFit="1"/>
    </xf>
    <xf numFmtId="0" fontId="13" fillId="36" borderId="24" xfId="42" applyFont="1" applyFill="1" applyBorder="1" applyAlignment="1">
      <alignment horizontal="center" vertical="center" shrinkToFit="1"/>
    </xf>
    <xf numFmtId="0" fontId="13" fillId="36" borderId="25" xfId="42" applyFont="1" applyFill="1" applyBorder="1" applyAlignment="1">
      <alignment horizontal="center" vertical="center" shrinkToFit="1"/>
    </xf>
    <xf numFmtId="0" fontId="13" fillId="36" borderId="64" xfId="42" applyFont="1" applyFill="1" applyBorder="1" applyAlignment="1">
      <alignment horizontal="center" vertical="center" shrinkToFit="1"/>
    </xf>
    <xf numFmtId="0" fontId="13" fillId="36" borderId="19" xfId="42" applyFont="1" applyFill="1" applyBorder="1" applyAlignment="1">
      <alignment horizontal="center" vertical="center" shrinkToFit="1"/>
    </xf>
    <xf numFmtId="0" fontId="13" fillId="36" borderId="23" xfId="42" applyFont="1" applyFill="1" applyBorder="1" applyAlignment="1">
      <alignment horizontal="center" vertical="center" shrinkToFit="1"/>
    </xf>
    <xf numFmtId="0" fontId="13" fillId="0" borderId="0" xfId="42" applyFont="1" applyAlignment="1">
      <alignment horizontal="left" vertical="center"/>
    </xf>
    <xf numFmtId="0" fontId="13" fillId="0" borderId="13" xfId="42" applyFont="1" applyBorder="1" applyAlignment="1">
      <alignment horizontal="left" vertical="center"/>
    </xf>
    <xf numFmtId="0" fontId="36" fillId="0" borderId="40" xfId="42" applyFont="1" applyBorder="1" applyAlignment="1">
      <alignment horizontal="center" vertical="center"/>
    </xf>
    <xf numFmtId="0" fontId="39" fillId="0" borderId="121" xfId="42" applyFont="1" applyBorder="1" applyAlignment="1">
      <alignment horizontal="center" vertical="center"/>
    </xf>
    <xf numFmtId="0" fontId="39" fillId="0" borderId="122" xfId="42" applyFont="1" applyBorder="1" applyAlignment="1">
      <alignment horizontal="center" vertical="center"/>
    </xf>
    <xf numFmtId="0" fontId="39" fillId="0" borderId="124" xfId="42" applyFont="1" applyBorder="1" applyAlignment="1">
      <alignment horizontal="center" vertical="center"/>
    </xf>
    <xf numFmtId="0" fontId="45" fillId="0" borderId="40" xfId="47" applyFont="1" applyBorder="1" applyAlignment="1">
      <alignment horizontal="center" vertical="center"/>
    </xf>
    <xf numFmtId="0" fontId="36" fillId="0" borderId="34" xfId="42" applyFont="1" applyBorder="1" applyAlignment="1">
      <alignment horizontal="left" vertical="center" wrapText="1"/>
    </xf>
    <xf numFmtId="0" fontId="36" fillId="0" borderId="15" xfId="42" applyFont="1" applyBorder="1" applyAlignment="1">
      <alignment horizontal="left" vertical="center" wrapText="1"/>
    </xf>
    <xf numFmtId="0" fontId="36" fillId="0" borderId="35" xfId="42" applyFont="1" applyBorder="1" applyAlignment="1">
      <alignment horizontal="left" vertical="center" wrapText="1"/>
    </xf>
    <xf numFmtId="0" fontId="36" fillId="0" borderId="32" xfId="42" applyFont="1" applyBorder="1" applyAlignment="1">
      <alignment horizontal="left" vertical="center" wrapText="1"/>
    </xf>
    <xf numFmtId="0" fontId="36" fillId="0" borderId="11" xfId="42" applyFont="1" applyBorder="1" applyAlignment="1">
      <alignment horizontal="left" vertical="center" wrapText="1"/>
    </xf>
    <xf numFmtId="0" fontId="36" fillId="0" borderId="42" xfId="42" applyFont="1" applyBorder="1" applyAlignment="1">
      <alignment horizontal="left" vertical="center" wrapText="1"/>
    </xf>
    <xf numFmtId="0" fontId="39" fillId="0" borderId="12" xfId="42" applyFont="1" applyBorder="1" applyAlignment="1">
      <alignment horizontal="left" vertical="top" wrapText="1"/>
    </xf>
    <xf numFmtId="0" fontId="39" fillId="0" borderId="24" xfId="42" applyFont="1" applyBorder="1" applyAlignment="1">
      <alignment horizontal="left" vertical="top" wrapText="1"/>
    </xf>
    <xf numFmtId="0" fontId="39" fillId="0" borderId="25" xfId="42" applyFont="1" applyBorder="1" applyAlignment="1">
      <alignment horizontal="left" vertical="top" wrapText="1"/>
    </xf>
    <xf numFmtId="0" fontId="39" fillId="0" borderId="27" xfId="42" applyFont="1" applyBorder="1" applyAlignment="1">
      <alignment horizontal="left" vertical="top" wrapText="1"/>
    </xf>
    <xf numFmtId="0" fontId="39" fillId="0" borderId="0" xfId="42" applyFont="1" applyAlignment="1">
      <alignment horizontal="left" vertical="top" wrapText="1"/>
    </xf>
    <xf numFmtId="0" fontId="39" fillId="0" borderId="13" xfId="42" applyFont="1" applyBorder="1" applyAlignment="1">
      <alignment horizontal="left" vertical="top" wrapText="1"/>
    </xf>
    <xf numFmtId="0" fontId="39" fillId="0" borderId="64" xfId="42" applyFont="1" applyBorder="1" applyAlignment="1">
      <alignment horizontal="left" vertical="top" wrapText="1"/>
    </xf>
    <xf numFmtId="0" fontId="39" fillId="0" borderId="19" xfId="42" applyFont="1" applyBorder="1" applyAlignment="1">
      <alignment horizontal="left" vertical="top" wrapText="1"/>
    </xf>
    <xf numFmtId="0" fontId="39" fillId="0" borderId="23" xfId="42" applyFont="1" applyBorder="1" applyAlignment="1">
      <alignment horizontal="left" vertical="top" wrapText="1"/>
    </xf>
    <xf numFmtId="0" fontId="40" fillId="0" borderId="0" xfId="51" quotePrefix="1" applyFont="1" applyAlignment="1">
      <alignment horizontal="left" vertical="center"/>
    </xf>
    <xf numFmtId="0" fontId="45" fillId="0" borderId="40" xfId="47" applyFont="1" applyBorder="1" applyAlignment="1">
      <alignment horizontal="center" vertical="center" wrapText="1"/>
    </xf>
    <xf numFmtId="0" fontId="39" fillId="0" borderId="123" xfId="42" applyFont="1" applyBorder="1" applyAlignment="1">
      <alignment horizontal="center" vertical="center"/>
    </xf>
    <xf numFmtId="0" fontId="36" fillId="0" borderId="46" xfId="42" applyFont="1" applyBorder="1" applyAlignment="1">
      <alignment horizontal="center" vertical="center"/>
    </xf>
    <xf numFmtId="0" fontId="36" fillId="0" borderId="93" xfId="42" applyFont="1" applyBorder="1" applyAlignment="1">
      <alignment horizontal="center" vertical="center"/>
    </xf>
    <xf numFmtId="0" fontId="36" fillId="0" borderId="44" xfId="42" applyFont="1" applyBorder="1" applyAlignment="1">
      <alignment horizontal="center" vertical="center"/>
    </xf>
    <xf numFmtId="0" fontId="36" fillId="0" borderId="70" xfId="42" applyFont="1" applyBorder="1" applyAlignment="1">
      <alignment horizontal="left" vertical="center"/>
    </xf>
    <xf numFmtId="0" fontId="36" fillId="0" borderId="24" xfId="42" applyFont="1" applyBorder="1" applyAlignment="1">
      <alignment horizontal="left" vertical="center"/>
    </xf>
    <xf numFmtId="0" fontId="36" fillId="0" borderId="91" xfId="42" applyFont="1" applyBorder="1" applyAlignment="1">
      <alignment horizontal="left" vertical="center"/>
    </xf>
    <xf numFmtId="0" fontId="36" fillId="0" borderId="76" xfId="42" applyFont="1" applyBorder="1" applyAlignment="1">
      <alignment horizontal="left" vertical="center"/>
    </xf>
    <xf numFmtId="0" fontId="36" fillId="0" borderId="0" xfId="42" applyFont="1" applyAlignment="1">
      <alignment horizontal="left" vertical="center"/>
    </xf>
    <xf numFmtId="0" fontId="36" fillId="0" borderId="18" xfId="42" applyFont="1" applyBorder="1" applyAlignment="1">
      <alignment horizontal="left" vertical="center"/>
    </xf>
    <xf numFmtId="0" fontId="36" fillId="0" borderId="88" xfId="42" applyFont="1" applyBorder="1" applyAlignment="1">
      <alignment horizontal="left" vertical="center"/>
    </xf>
    <xf numFmtId="0" fontId="36" fillId="0" borderId="10" xfId="42" applyFont="1" applyBorder="1" applyAlignment="1">
      <alignment horizontal="left" vertical="center"/>
    </xf>
    <xf numFmtId="0" fontId="36" fillId="0" borderId="16" xfId="42" applyFont="1" applyBorder="1" applyAlignment="1">
      <alignment horizontal="left" vertical="center"/>
    </xf>
    <xf numFmtId="0" fontId="36" fillId="0" borderId="51" xfId="42" applyFont="1" applyBorder="1" applyAlignment="1">
      <alignment horizontal="center" vertical="center"/>
    </xf>
    <xf numFmtId="0" fontId="36" fillId="0" borderId="94" xfId="42" applyFont="1" applyBorder="1" applyAlignment="1">
      <alignment horizontal="center" vertical="center"/>
    </xf>
    <xf numFmtId="0" fontId="54" fillId="0" borderId="0" xfId="42" applyFont="1" applyAlignment="1">
      <alignment horizontal="center" vertical="center"/>
    </xf>
    <xf numFmtId="0" fontId="36" fillId="0" borderId="40" xfId="42" applyFont="1" applyBorder="1" applyAlignment="1">
      <alignment horizontal="left" vertical="center" wrapText="1"/>
    </xf>
    <xf numFmtId="49" fontId="0" fillId="0" borderId="0" xfId="42" applyNumberFormat="1" applyFont="1" applyAlignment="1">
      <alignment horizontal="center" vertical="center"/>
    </xf>
    <xf numFmtId="49" fontId="10" fillId="0" borderId="0" xfId="42" applyNumberFormat="1" applyAlignment="1">
      <alignment horizontal="center" vertical="center"/>
    </xf>
    <xf numFmtId="0" fontId="36" fillId="0" borderId="116" xfId="42" applyFont="1" applyBorder="1" applyAlignment="1">
      <alignment horizontal="left" vertical="center"/>
    </xf>
    <xf numFmtId="0" fontId="36" fillId="0" borderId="17" xfId="42" applyFont="1" applyBorder="1" applyAlignment="1">
      <alignment horizontal="left" vertical="center"/>
    </xf>
    <xf numFmtId="0" fontId="36" fillId="0" borderId="20" xfId="42" applyFont="1" applyBorder="1" applyAlignment="1">
      <alignment horizontal="left" vertical="center"/>
    </xf>
    <xf numFmtId="49" fontId="36" fillId="0" borderId="0" xfId="42" applyNumberFormat="1" applyFont="1" applyAlignment="1">
      <alignment horizontal="center" vertical="center"/>
    </xf>
    <xf numFmtId="49" fontId="36" fillId="0" borderId="18" xfId="42" applyNumberFormat="1" applyFont="1" applyBorder="1" applyAlignment="1">
      <alignment horizontal="center" vertical="center"/>
    </xf>
    <xf numFmtId="0" fontId="36" fillId="0" borderId="0" xfId="42" applyFont="1" applyAlignment="1">
      <alignment horizontal="center" vertical="center" shrinkToFit="1"/>
    </xf>
    <xf numFmtId="0" fontId="0" fillId="0" borderId="40" xfId="42" applyFont="1" applyBorder="1" applyAlignment="1">
      <alignment horizontal="center" vertical="center"/>
    </xf>
    <xf numFmtId="0" fontId="39" fillId="0" borderId="56" xfId="42" applyFont="1" applyBorder="1" applyAlignment="1">
      <alignment horizontal="center" vertical="center"/>
    </xf>
    <xf numFmtId="0" fontId="39" fillId="0" borderId="125" xfId="42" applyFont="1" applyBorder="1" applyAlignment="1">
      <alignment horizontal="center" vertical="center"/>
    </xf>
    <xf numFmtId="0" fontId="36" fillId="0" borderId="185" xfId="42" applyFont="1" applyBorder="1" applyAlignment="1">
      <alignment horizontal="left" vertical="center" wrapText="1"/>
    </xf>
    <xf numFmtId="0" fontId="36" fillId="0" borderId="184" xfId="42" applyFont="1" applyBorder="1" applyAlignment="1">
      <alignment horizontal="left" vertical="center" wrapText="1"/>
    </xf>
    <xf numFmtId="0" fontId="36" fillId="0" borderId="186" xfId="42" applyFont="1" applyBorder="1" applyAlignment="1">
      <alignment horizontal="left" vertical="center" wrapText="1"/>
    </xf>
    <xf numFmtId="0" fontId="36" fillId="0" borderId="17" xfId="42" applyFont="1" applyBorder="1" applyAlignment="1">
      <alignment horizontal="left" vertical="center" wrapText="1"/>
    </xf>
    <xf numFmtId="0" fontId="36" fillId="0" borderId="18" xfId="42" applyFont="1" applyBorder="1" applyAlignment="1">
      <alignment horizontal="left" vertical="center" wrapText="1"/>
    </xf>
    <xf numFmtId="0" fontId="36" fillId="0" borderId="20" xfId="42" applyFont="1" applyBorder="1" applyAlignment="1">
      <alignment horizontal="left" vertical="center" wrapText="1"/>
    </xf>
    <xf numFmtId="0" fontId="36" fillId="0" borderId="10" xfId="42" applyFont="1" applyBorder="1" applyAlignment="1">
      <alignment horizontal="left" vertical="center" wrapText="1"/>
    </xf>
    <xf numFmtId="0" fontId="36" fillId="0" borderId="16" xfId="42" applyFont="1" applyBorder="1" applyAlignment="1">
      <alignment horizontal="left" vertical="center" wrapText="1"/>
    </xf>
    <xf numFmtId="0" fontId="54" fillId="0" borderId="0" xfId="51" applyFont="1" applyAlignment="1">
      <alignment horizontal="center" vertical="center"/>
    </xf>
    <xf numFmtId="0" fontId="39" fillId="0" borderId="40" xfId="42" applyFont="1" applyBorder="1" applyAlignment="1">
      <alignment horizontal="center" vertical="center" wrapText="1"/>
    </xf>
    <xf numFmtId="0" fontId="39" fillId="0" borderId="44" xfId="42" applyFont="1" applyBorder="1" applyAlignment="1">
      <alignment horizontal="center" vertical="center" wrapText="1"/>
    </xf>
    <xf numFmtId="0" fontId="39" fillId="0" borderId="44" xfId="42" applyFont="1" applyBorder="1" applyAlignment="1">
      <alignment horizontal="center" vertical="center"/>
    </xf>
    <xf numFmtId="0" fontId="36" fillId="0" borderId="17" xfId="42" applyFont="1" applyBorder="1" applyAlignment="1">
      <alignment horizontal="center" vertical="center" wrapText="1"/>
    </xf>
    <xf numFmtId="0" fontId="36" fillId="0" borderId="27" xfId="51" applyFont="1" applyBorder="1" applyAlignment="1">
      <alignment horizontal="left" vertical="center" wrapText="1"/>
    </xf>
    <xf numFmtId="0" fontId="36" fillId="0" borderId="0" xfId="51" applyFont="1" applyAlignment="1">
      <alignment horizontal="left" vertical="center"/>
    </xf>
    <xf numFmtId="0" fontId="36" fillId="0" borderId="138" xfId="51" applyFont="1" applyBorder="1" applyAlignment="1">
      <alignment horizontal="left" vertical="center"/>
    </xf>
    <xf numFmtId="0" fontId="36" fillId="0" borderId="27" xfId="51" applyFont="1" applyBorder="1" applyAlignment="1">
      <alignment horizontal="left" vertical="center"/>
    </xf>
    <xf numFmtId="0" fontId="36" fillId="0" borderId="39" xfId="42" applyFont="1" applyBorder="1" applyAlignment="1">
      <alignment horizontal="center" vertical="center"/>
    </xf>
    <xf numFmtId="0" fontId="36" fillId="0" borderId="137" xfId="0" applyFont="1" applyBorder="1" applyAlignment="1">
      <alignment horizontal="left" vertical="center" wrapText="1"/>
    </xf>
    <xf numFmtId="0" fontId="36" fillId="0" borderId="0" xfId="0" applyFont="1" applyAlignment="1">
      <alignment horizontal="left" vertical="center" wrapText="1"/>
    </xf>
    <xf numFmtId="0" fontId="36" fillId="0" borderId="138" xfId="0" applyFont="1" applyBorder="1" applyAlignment="1">
      <alignment horizontal="left" vertical="center" wrapText="1"/>
    </xf>
    <xf numFmtId="0" fontId="39" fillId="0" borderId="0" xfId="51" applyFont="1" applyAlignment="1">
      <alignment horizontal="left" vertical="center"/>
    </xf>
    <xf numFmtId="0" fontId="34" fillId="0" borderId="24" xfId="42" applyFont="1" applyBorder="1" applyAlignment="1">
      <alignment horizontal="center" vertical="center" wrapText="1"/>
    </xf>
    <xf numFmtId="0" fontId="34" fillId="0" borderId="25" xfId="42" applyFont="1" applyBorder="1" applyAlignment="1">
      <alignment horizontal="center" vertical="center" wrapText="1"/>
    </xf>
    <xf numFmtId="0" fontId="34" fillId="0" borderId="27" xfId="42" applyFont="1" applyBorder="1" applyAlignment="1">
      <alignment horizontal="center" vertical="center" wrapText="1"/>
    </xf>
    <xf numFmtId="0" fontId="34" fillId="0" borderId="0" xfId="42" applyFont="1" applyAlignment="1">
      <alignment horizontal="center" vertical="center" wrapText="1"/>
    </xf>
    <xf numFmtId="0" fontId="34" fillId="0" borderId="13" xfId="42" applyFont="1" applyBorder="1" applyAlignment="1">
      <alignment horizontal="center" vertical="center" wrapText="1"/>
    </xf>
    <xf numFmtId="0" fontId="34" fillId="0" borderId="64" xfId="42" applyFont="1" applyBorder="1" applyAlignment="1">
      <alignment horizontal="center" vertical="center" wrapText="1"/>
    </xf>
    <xf numFmtId="0" fontId="34" fillId="0" borderId="19" xfId="42" applyFont="1" applyBorder="1" applyAlignment="1">
      <alignment horizontal="center" vertical="center" wrapText="1"/>
    </xf>
    <xf numFmtId="0" fontId="34" fillId="0" borderId="23" xfId="42" applyFont="1" applyBorder="1" applyAlignment="1">
      <alignment horizontal="center" vertical="center" wrapText="1"/>
    </xf>
    <xf numFmtId="0" fontId="36" fillId="0" borderId="103" xfId="42" applyFont="1" applyBorder="1" applyAlignment="1">
      <alignment horizontal="left" vertical="center" wrapText="1"/>
    </xf>
    <xf numFmtId="0" fontId="36" fillId="0" borderId="46" xfId="42" applyFont="1" applyBorder="1" applyAlignment="1">
      <alignment horizontal="left" vertical="center" wrapText="1"/>
    </xf>
    <xf numFmtId="0" fontId="36" fillId="0" borderId="93" xfId="42" applyFont="1" applyBorder="1" applyAlignment="1">
      <alignment horizontal="left" vertical="center" wrapText="1"/>
    </xf>
    <xf numFmtId="0" fontId="36" fillId="0" borderId="85" xfId="42" applyFont="1" applyBorder="1" applyAlignment="1">
      <alignment horizontal="left" vertical="center" wrapText="1"/>
    </xf>
    <xf numFmtId="0" fontId="36" fillId="0" borderId="44" xfId="42" applyFont="1" applyBorder="1" applyAlignment="1">
      <alignment horizontal="left" vertical="center" wrapText="1"/>
    </xf>
    <xf numFmtId="0" fontId="36" fillId="0" borderId="104" xfId="42" applyFont="1" applyBorder="1" applyAlignment="1">
      <alignment horizontal="left" vertical="center" wrapText="1"/>
    </xf>
    <xf numFmtId="0" fontId="36" fillId="0" borderId="51" xfId="42" applyFont="1" applyBorder="1" applyAlignment="1">
      <alignment horizontal="left" vertical="center" wrapText="1"/>
    </xf>
    <xf numFmtId="0" fontId="36" fillId="0" borderId="94" xfId="42" applyFont="1" applyBorder="1" applyAlignment="1">
      <alignment horizontal="left" vertical="center" wrapText="1"/>
    </xf>
    <xf numFmtId="0" fontId="36" fillId="0" borderId="87" xfId="42" applyFont="1" applyBorder="1" applyAlignment="1">
      <alignment horizontal="left" vertical="center" wrapText="1"/>
    </xf>
    <xf numFmtId="0" fontId="36" fillId="0" borderId="36" xfId="42" applyFont="1" applyBorder="1" applyAlignment="1">
      <alignment horizontal="left" vertical="center" wrapText="1"/>
    </xf>
    <xf numFmtId="0" fontId="36" fillId="0" borderId="37" xfId="42" applyFont="1" applyBorder="1" applyAlignment="1">
      <alignment horizontal="left" vertical="center" wrapText="1"/>
    </xf>
    <xf numFmtId="0" fontId="36" fillId="0" borderId="76" xfId="42" applyFont="1" applyBorder="1" applyAlignment="1">
      <alignment horizontal="left" vertical="center" wrapText="1"/>
    </xf>
    <xf numFmtId="0" fontId="36" fillId="0" borderId="72" xfId="42" applyFont="1" applyBorder="1" applyAlignment="1">
      <alignment horizontal="left" vertical="center" wrapText="1"/>
    </xf>
    <xf numFmtId="0" fontId="36" fillId="0" borderId="19" xfId="42" applyFont="1" applyBorder="1" applyAlignment="1">
      <alignment horizontal="left" vertical="center" wrapText="1"/>
    </xf>
    <xf numFmtId="0" fontId="36" fillId="0" borderId="108" xfId="42" applyFont="1" applyBorder="1" applyAlignment="1">
      <alignment horizontal="left" vertical="center" wrapText="1"/>
    </xf>
    <xf numFmtId="0" fontId="39" fillId="0" borderId="126" xfId="42" applyFont="1" applyBorder="1" applyAlignment="1">
      <alignment horizontal="center" vertical="center"/>
    </xf>
    <xf numFmtId="0" fontId="36" fillId="0" borderId="66" xfId="42" applyFont="1" applyBorder="1" applyAlignment="1">
      <alignment horizontal="center" vertical="center"/>
    </xf>
    <xf numFmtId="0" fontId="36" fillId="0" borderId="96" xfId="42" applyFont="1" applyBorder="1" applyAlignment="1">
      <alignment horizontal="center" vertical="center" wrapText="1" shrinkToFit="1"/>
    </xf>
    <xf numFmtId="0" fontId="36" fillId="0" borderId="40" xfId="42" applyFont="1" applyBorder="1" applyAlignment="1">
      <alignment horizontal="center" vertical="center" wrapText="1" shrinkToFit="1"/>
    </xf>
    <xf numFmtId="49" fontId="39" fillId="0" borderId="0" xfId="42" applyNumberFormat="1" applyFont="1" applyAlignment="1">
      <alignment horizontal="center" vertical="center" wrapText="1"/>
    </xf>
    <xf numFmtId="49" fontId="46" fillId="0" borderId="0" xfId="42" applyNumberFormat="1" applyFont="1" applyAlignment="1">
      <alignment horizontal="center" vertical="center" wrapText="1"/>
    </xf>
    <xf numFmtId="0" fontId="45" fillId="0" borderId="10" xfId="47" applyFont="1" applyBorder="1" applyAlignment="1">
      <alignment horizontal="center" vertical="center"/>
    </xf>
    <xf numFmtId="0" fontId="45" fillId="0" borderId="0" xfId="47" applyFont="1" applyAlignment="1">
      <alignment horizontal="center" vertical="center"/>
    </xf>
    <xf numFmtId="0" fontId="61" fillId="31" borderId="156" xfId="42" applyFont="1" applyFill="1" applyBorder="1" applyAlignment="1">
      <alignment horizontal="center" vertical="center" shrinkToFit="1"/>
    </xf>
    <xf numFmtId="0" fontId="61" fillId="31" borderId="0" xfId="42" applyFont="1" applyFill="1" applyAlignment="1">
      <alignment horizontal="center" vertical="center" shrinkToFit="1"/>
    </xf>
    <xf numFmtId="0" fontId="61" fillId="31" borderId="159" xfId="42" applyFont="1" applyFill="1" applyBorder="1" applyAlignment="1">
      <alignment horizontal="center" vertical="center" shrinkToFit="1"/>
    </xf>
    <xf numFmtId="0" fontId="36" fillId="0" borderId="0" xfId="51" quotePrefix="1" applyFont="1" applyAlignment="1">
      <alignment horizontal="left" vertical="center"/>
    </xf>
    <xf numFmtId="0" fontId="36" fillId="0" borderId="59" xfId="51" quotePrefix="1" applyFont="1" applyBorder="1" applyAlignment="1">
      <alignment horizontal="left" vertical="center"/>
    </xf>
    <xf numFmtId="0" fontId="39" fillId="0" borderId="185" xfId="51" applyFont="1" applyBorder="1" applyAlignment="1">
      <alignment horizontal="center" vertical="center"/>
    </xf>
    <xf numFmtId="0" fontId="39" fillId="0" borderId="17" xfId="51" applyFont="1" applyBorder="1" applyAlignment="1">
      <alignment horizontal="center" vertical="center"/>
    </xf>
    <xf numFmtId="0" fontId="39" fillId="0" borderId="20" xfId="51" applyFont="1" applyBorder="1" applyAlignment="1">
      <alignment horizontal="center" vertical="center"/>
    </xf>
    <xf numFmtId="0" fontId="39" fillId="0" borderId="43" xfId="42" applyFont="1" applyBorder="1" applyAlignment="1">
      <alignment horizontal="center" vertical="center" wrapText="1"/>
    </xf>
    <xf numFmtId="0" fontId="39" fillId="0" borderId="36" xfId="42" applyFont="1" applyBorder="1" applyAlignment="1">
      <alignment horizontal="center" vertical="center" wrapText="1"/>
    </xf>
    <xf numFmtId="0" fontId="39" fillId="0" borderId="17" xfId="42" applyFont="1" applyBorder="1" applyAlignment="1">
      <alignment horizontal="center" vertical="center" wrapText="1"/>
    </xf>
    <xf numFmtId="0" fontId="39" fillId="0" borderId="0" xfId="42" applyFont="1" applyAlignment="1">
      <alignment horizontal="center" vertical="center" wrapText="1"/>
    </xf>
    <xf numFmtId="0" fontId="39" fillId="0" borderId="20" xfId="42" applyFont="1" applyBorder="1" applyAlignment="1">
      <alignment horizontal="center" vertical="center" wrapText="1"/>
    </xf>
    <xf numFmtId="0" fontId="39" fillId="0" borderId="10" xfId="42" applyFont="1" applyBorder="1" applyAlignment="1">
      <alignment horizontal="center" vertical="center" wrapText="1"/>
    </xf>
    <xf numFmtId="0" fontId="49" fillId="0" borderId="0" xfId="51" applyFont="1" applyAlignment="1">
      <alignment horizontal="center" vertical="center"/>
    </xf>
    <xf numFmtId="0" fontId="73" fillId="0" borderId="0" xfId="51" quotePrefix="1" applyFont="1" applyAlignment="1">
      <alignment horizontal="left" vertical="center"/>
    </xf>
    <xf numFmtId="0" fontId="13" fillId="0" borderId="113" xfId="42" applyFont="1" applyBorder="1" applyAlignment="1">
      <alignment horizontal="center" vertical="center"/>
    </xf>
    <xf numFmtId="0" fontId="13" fillId="0" borderId="114" xfId="42" applyFont="1" applyBorder="1" applyAlignment="1">
      <alignment horizontal="center" vertical="center"/>
    </xf>
    <xf numFmtId="0" fontId="13" fillId="0" borderId="115" xfId="42" applyFont="1" applyBorder="1" applyAlignment="1">
      <alignment horizontal="center" vertical="center"/>
    </xf>
    <xf numFmtId="0" fontId="13" fillId="0" borderId="15" xfId="42" applyFont="1" applyBorder="1" applyAlignment="1">
      <alignment horizontal="center" vertical="center"/>
    </xf>
    <xf numFmtId="0" fontId="13" fillId="0" borderId="31" xfId="42" applyFont="1" applyBorder="1" applyAlignment="1">
      <alignment horizontal="center" vertical="center"/>
    </xf>
    <xf numFmtId="0" fontId="13" fillId="0" borderId="0" xfId="42" applyFont="1" applyAlignment="1">
      <alignment horizontal="center" vertical="center"/>
    </xf>
    <xf numFmtId="0" fontId="13" fillId="0" borderId="13" xfId="42" applyFont="1" applyBorder="1" applyAlignment="1">
      <alignment horizontal="center" vertical="center"/>
    </xf>
    <xf numFmtId="0" fontId="13" fillId="0" borderId="11" xfId="42" applyFont="1" applyBorder="1" applyAlignment="1">
      <alignment horizontal="center" vertical="center"/>
    </xf>
    <xf numFmtId="0" fontId="13" fillId="0" borderId="29" xfId="42" applyFont="1" applyBorder="1" applyAlignment="1">
      <alignment horizontal="center" vertical="center"/>
    </xf>
    <xf numFmtId="0" fontId="13" fillId="0" borderId="145" xfId="42" applyFont="1" applyBorder="1" applyAlignment="1">
      <alignment horizontal="center" vertical="center"/>
    </xf>
    <xf numFmtId="0" fontId="13" fillId="0" borderId="144" xfId="42" applyFont="1" applyBorder="1" applyAlignment="1">
      <alignment horizontal="center" vertical="center"/>
    </xf>
    <xf numFmtId="0" fontId="13" fillId="0" borderId="17" xfId="42" applyFont="1" applyBorder="1" applyAlignment="1">
      <alignment horizontal="center" vertical="center"/>
    </xf>
    <xf numFmtId="0" fontId="13" fillId="0" borderId="20" xfId="42" applyFont="1" applyBorder="1" applyAlignment="1">
      <alignment horizontal="center" vertical="center"/>
    </xf>
    <xf numFmtId="0" fontId="13" fillId="0" borderId="10" xfId="42" applyFont="1" applyBorder="1" applyAlignment="1">
      <alignment horizontal="center" vertical="center"/>
    </xf>
    <xf numFmtId="49" fontId="39" fillId="0" borderId="144" xfId="42" applyNumberFormat="1" applyFont="1" applyBorder="1" applyAlignment="1">
      <alignment horizontal="center" vertical="center"/>
    </xf>
    <xf numFmtId="49" fontId="39" fillId="0" borderId="0" xfId="42" applyNumberFormat="1" applyFont="1" applyAlignment="1">
      <alignment horizontal="center" vertical="center"/>
    </xf>
    <xf numFmtId="49" fontId="39" fillId="0" borderId="10" xfId="42" applyNumberFormat="1" applyFont="1" applyBorder="1" applyAlignment="1">
      <alignment horizontal="center" vertical="center"/>
    </xf>
    <xf numFmtId="0" fontId="13" fillId="26" borderId="34" xfId="42" applyFont="1" applyFill="1" applyBorder="1" applyAlignment="1">
      <alignment horizontal="center" vertical="center" shrinkToFit="1"/>
    </xf>
    <xf numFmtId="0" fontId="13" fillId="26" borderId="15" xfId="42" applyFont="1" applyFill="1" applyBorder="1" applyAlignment="1">
      <alignment horizontal="center" vertical="center" shrinkToFit="1"/>
    </xf>
    <xf numFmtId="0" fontId="13" fillId="26" borderId="35" xfId="42" applyFont="1" applyFill="1" applyBorder="1" applyAlignment="1">
      <alignment horizontal="center" vertical="center" shrinkToFit="1"/>
    </xf>
    <xf numFmtId="0" fontId="13" fillId="26" borderId="21" xfId="42" applyFont="1" applyFill="1" applyBorder="1" applyAlignment="1">
      <alignment horizontal="center" vertical="center" shrinkToFit="1"/>
    </xf>
    <xf numFmtId="0" fontId="13" fillId="26" borderId="0" xfId="42" applyFont="1" applyFill="1" applyAlignment="1">
      <alignment horizontal="center" vertical="center" shrinkToFit="1"/>
    </xf>
    <xf numFmtId="0" fontId="13" fillId="26" borderId="22" xfId="42" applyFont="1" applyFill="1" applyBorder="1" applyAlignment="1">
      <alignment horizontal="center" vertical="center" shrinkToFit="1"/>
    </xf>
    <xf numFmtId="0" fontId="13" fillId="26" borderId="111" xfId="42" applyFont="1" applyFill="1" applyBorder="1" applyAlignment="1">
      <alignment horizontal="center" vertical="center" shrinkToFit="1"/>
    </xf>
    <xf numFmtId="0" fontId="13" fillId="26" borderId="19" xfId="42" applyFont="1" applyFill="1" applyBorder="1" applyAlignment="1">
      <alignment horizontal="center" vertical="center" shrinkToFit="1"/>
    </xf>
    <xf numFmtId="0" fontId="13" fillId="26" borderId="89" xfId="42" applyFont="1" applyFill="1" applyBorder="1" applyAlignment="1">
      <alignment horizontal="center" vertical="center" shrinkToFit="1"/>
    </xf>
    <xf numFmtId="0" fontId="13" fillId="0" borderId="34" xfId="42" applyFont="1" applyBorder="1" applyAlignment="1">
      <alignment horizontal="left" vertical="center" shrinkToFit="1"/>
    </xf>
    <xf numFmtId="0" fontId="13" fillId="0" borderId="15" xfId="42" applyFont="1" applyBorder="1" applyAlignment="1">
      <alignment horizontal="left" vertical="center" shrinkToFit="1"/>
    </xf>
    <xf numFmtId="0" fontId="13" fillId="0" borderId="31" xfId="42" applyFont="1" applyBorder="1" applyAlignment="1">
      <alignment horizontal="left" vertical="center" shrinkToFit="1"/>
    </xf>
    <xf numFmtId="0" fontId="13" fillId="0" borderId="21" xfId="42" applyFont="1" applyBorder="1" applyAlignment="1">
      <alignment horizontal="left" vertical="center" shrinkToFit="1"/>
    </xf>
    <xf numFmtId="0" fontId="13" fillId="0" borderId="0" xfId="42" applyFont="1" applyAlignment="1">
      <alignment horizontal="left" vertical="center" shrinkToFit="1"/>
    </xf>
    <xf numFmtId="0" fontId="13" fillId="0" borderId="13" xfId="42" applyFont="1" applyBorder="1" applyAlignment="1">
      <alignment horizontal="left" vertical="center" shrinkToFit="1"/>
    </xf>
    <xf numFmtId="0" fontId="13" fillId="0" borderId="111" xfId="42" applyFont="1" applyBorder="1" applyAlignment="1">
      <alignment horizontal="left" vertical="center" shrinkToFit="1"/>
    </xf>
    <xf numFmtId="0" fontId="13" fillId="0" borderId="19" xfId="42" applyFont="1" applyBorder="1" applyAlignment="1">
      <alignment horizontal="left" vertical="center" shrinkToFit="1"/>
    </xf>
    <xf numFmtId="0" fontId="13" fillId="0" borderId="23" xfId="42" applyFont="1" applyBorder="1" applyAlignment="1">
      <alignment horizontal="left" vertical="center" shrinkToFit="1"/>
    </xf>
    <xf numFmtId="49" fontId="69" fillId="0" borderId="55" xfId="42" applyNumberFormat="1" applyFont="1" applyBorder="1" applyAlignment="1">
      <alignment horizontal="center" vertical="center" wrapText="1"/>
    </xf>
    <xf numFmtId="49" fontId="38" fillId="0" borderId="144" xfId="42" applyNumberFormat="1" applyFont="1" applyBorder="1" applyAlignment="1">
      <alignment horizontal="center" vertical="center" wrapText="1"/>
    </xf>
    <xf numFmtId="49" fontId="38" fillId="0" borderId="151" xfId="42" applyNumberFormat="1" applyFont="1" applyBorder="1" applyAlignment="1">
      <alignment horizontal="center" vertical="center" wrapText="1"/>
    </xf>
    <xf numFmtId="49" fontId="38" fillId="0" borderId="21" xfId="42" applyNumberFormat="1" applyFont="1" applyBorder="1" applyAlignment="1">
      <alignment horizontal="center" vertical="center" wrapText="1"/>
    </xf>
    <xf numFmtId="49" fontId="38" fillId="0" borderId="0" xfId="42" applyNumberFormat="1" applyFont="1" applyAlignment="1">
      <alignment horizontal="center" vertical="center" wrapText="1"/>
    </xf>
    <xf numFmtId="49" fontId="38" fillId="0" borderId="22" xfId="42" applyNumberFormat="1" applyFont="1" applyBorder="1" applyAlignment="1">
      <alignment horizontal="center" vertical="center" wrapText="1"/>
    </xf>
    <xf numFmtId="49" fontId="38" fillId="0" borderId="54" xfId="42" applyNumberFormat="1" applyFont="1" applyBorder="1" applyAlignment="1">
      <alignment horizontal="center" vertical="center" wrapText="1"/>
    </xf>
    <xf numFmtId="49" fontId="38" fillId="0" borderId="10" xfId="42" applyNumberFormat="1" applyFont="1" applyBorder="1" applyAlignment="1">
      <alignment horizontal="center" vertical="center" wrapText="1"/>
    </xf>
    <xf numFmtId="49" fontId="38" fillId="0" borderId="152" xfId="42" applyNumberFormat="1" applyFont="1" applyBorder="1" applyAlignment="1">
      <alignment horizontal="center" vertical="center" wrapText="1"/>
    </xf>
    <xf numFmtId="0" fontId="56" fillId="0" borderId="40" xfId="42" applyFont="1" applyBorder="1" applyAlignment="1">
      <alignment horizontal="center" vertical="center"/>
    </xf>
    <xf numFmtId="49" fontId="38" fillId="0" borderId="17" xfId="42" applyNumberFormat="1" applyFont="1" applyBorder="1" applyAlignment="1">
      <alignment horizontal="left" vertical="center"/>
    </xf>
    <xf numFmtId="49" fontId="38" fillId="0" borderId="0" xfId="42" applyNumberFormat="1" applyFont="1" applyAlignment="1">
      <alignment horizontal="left" vertical="center"/>
    </xf>
    <xf numFmtId="49" fontId="38" fillId="0" borderId="18" xfId="42" applyNumberFormat="1" applyFont="1" applyBorder="1" applyAlignment="1">
      <alignment horizontal="left" vertical="center"/>
    </xf>
    <xf numFmtId="49" fontId="38" fillId="0" borderId="75" xfId="42" applyNumberFormat="1" applyFont="1" applyBorder="1" applyAlignment="1">
      <alignment horizontal="left" vertical="center"/>
    </xf>
    <xf numFmtId="0" fontId="39" fillId="0" borderId="146" xfId="42" applyFont="1" applyBorder="1" applyAlignment="1">
      <alignment horizontal="center" vertical="center"/>
    </xf>
    <xf numFmtId="0" fontId="39" fillId="0" borderId="18" xfId="42" applyFont="1" applyBorder="1" applyAlignment="1">
      <alignment horizontal="center" vertical="center"/>
    </xf>
    <xf numFmtId="0" fontId="39" fillId="0" borderId="16" xfId="42" applyFont="1" applyBorder="1" applyAlignment="1">
      <alignment horizontal="center" vertical="center"/>
    </xf>
    <xf numFmtId="0" fontId="39" fillId="0" borderId="0" xfId="42" applyFont="1" applyAlignment="1">
      <alignment horizontal="left" vertical="center"/>
    </xf>
    <xf numFmtId="177" fontId="13" fillId="0" borderId="28" xfId="42" applyNumberFormat="1" applyFont="1" applyBorder="1" applyAlignment="1">
      <alignment horizontal="left" vertical="center" shrinkToFit="1"/>
    </xf>
    <xf numFmtId="177" fontId="13" fillId="0" borderId="24" xfId="42" applyNumberFormat="1" applyFont="1" applyBorder="1" applyAlignment="1">
      <alignment horizontal="left" vertical="center" shrinkToFit="1"/>
    </xf>
    <xf numFmtId="177" fontId="13" fillId="0" borderId="25" xfId="42" applyNumberFormat="1" applyFont="1" applyBorder="1" applyAlignment="1">
      <alignment horizontal="left" vertical="center" shrinkToFit="1"/>
    </xf>
    <xf numFmtId="177" fontId="13" fillId="0" borderId="21" xfId="42" applyNumberFormat="1" applyFont="1" applyBorder="1" applyAlignment="1">
      <alignment horizontal="left" vertical="center" shrinkToFit="1"/>
    </xf>
    <xf numFmtId="177" fontId="13" fillId="0" borderId="0" xfId="42" applyNumberFormat="1" applyFont="1" applyAlignment="1">
      <alignment horizontal="left" vertical="center" shrinkToFit="1"/>
    </xf>
    <xf numFmtId="177" fontId="13" fillId="0" borderId="13" xfId="42" applyNumberFormat="1" applyFont="1" applyBorder="1" applyAlignment="1">
      <alignment horizontal="left" vertical="center" shrinkToFit="1"/>
    </xf>
    <xf numFmtId="177" fontId="13" fillId="0" borderId="32" xfId="42" applyNumberFormat="1" applyFont="1" applyBorder="1" applyAlignment="1">
      <alignment horizontal="left" vertical="center" shrinkToFit="1"/>
    </xf>
    <xf numFmtId="177" fontId="13" fillId="0" borderId="11" xfId="42" applyNumberFormat="1" applyFont="1" applyBorder="1" applyAlignment="1">
      <alignment horizontal="left" vertical="center" shrinkToFit="1"/>
    </xf>
    <xf numFmtId="177" fontId="13" fillId="0" borderId="29" xfId="42" applyNumberFormat="1" applyFont="1" applyBorder="1" applyAlignment="1">
      <alignment horizontal="left" vertical="center" shrinkToFit="1"/>
    </xf>
    <xf numFmtId="0" fontId="75" fillId="0" borderId="12" xfId="42" applyFont="1" applyBorder="1" applyAlignment="1">
      <alignment horizontal="center" vertical="center"/>
    </xf>
    <xf numFmtId="0" fontId="75" fillId="0" borderId="24" xfId="42" applyFont="1" applyBorder="1" applyAlignment="1">
      <alignment horizontal="center" vertical="center"/>
    </xf>
    <xf numFmtId="0" fontId="75" fillId="0" borderId="25" xfId="42" applyFont="1" applyBorder="1" applyAlignment="1">
      <alignment horizontal="center" vertical="center"/>
    </xf>
    <xf numFmtId="0" fontId="75" fillId="0" borderId="27" xfId="42" applyFont="1" applyBorder="1" applyAlignment="1">
      <alignment horizontal="center" vertical="center"/>
    </xf>
    <xf numFmtId="0" fontId="75" fillId="0" borderId="0" xfId="42" applyFont="1" applyAlignment="1">
      <alignment horizontal="center" vertical="center"/>
    </xf>
    <xf numFmtId="0" fontId="75" fillId="0" borderId="13" xfId="42" applyFont="1" applyBorder="1" applyAlignment="1">
      <alignment horizontal="center" vertical="center"/>
    </xf>
    <xf numFmtId="0" fontId="75" fillId="0" borderId="64" xfId="42" applyFont="1" applyBorder="1" applyAlignment="1">
      <alignment horizontal="center" vertical="center"/>
    </xf>
    <xf numFmtId="0" fontId="75" fillId="0" borderId="19" xfId="42" applyFont="1" applyBorder="1" applyAlignment="1">
      <alignment horizontal="center" vertical="center"/>
    </xf>
    <xf numFmtId="0" fontId="75" fillId="0" borderId="23" xfId="42" applyFont="1" applyBorder="1" applyAlignment="1">
      <alignment horizontal="center" vertical="center"/>
    </xf>
    <xf numFmtId="178" fontId="13" fillId="32" borderId="40" xfId="42" applyNumberFormat="1" applyFont="1" applyFill="1" applyBorder="1" applyAlignment="1">
      <alignment horizontal="center" vertical="center" wrapText="1"/>
    </xf>
    <xf numFmtId="14" fontId="56" fillId="31" borderId="155" xfId="42" applyNumberFormat="1" applyFont="1" applyFill="1" applyBorder="1" applyAlignment="1">
      <alignment horizontal="center" vertical="center"/>
    </xf>
    <xf numFmtId="14" fontId="56" fillId="31" borderId="156" xfId="42" applyNumberFormat="1" applyFont="1" applyFill="1" applyBorder="1" applyAlignment="1">
      <alignment horizontal="center" vertical="center"/>
    </xf>
    <xf numFmtId="14" fontId="56" fillId="31" borderId="58" xfId="42" applyNumberFormat="1" applyFont="1" applyFill="1" applyBorder="1" applyAlignment="1">
      <alignment horizontal="center" vertical="center"/>
    </xf>
    <xf numFmtId="14" fontId="56" fillId="31" borderId="0" xfId="42" applyNumberFormat="1" applyFont="1" applyFill="1" applyAlignment="1">
      <alignment horizontal="center" vertical="center"/>
    </xf>
    <xf numFmtId="14" fontId="56" fillId="31" borderId="158" xfId="42" applyNumberFormat="1" applyFont="1" applyFill="1" applyBorder="1" applyAlignment="1">
      <alignment horizontal="center" vertical="center"/>
    </xf>
    <xf numFmtId="14" fontId="56" fillId="31" borderId="159" xfId="42" applyNumberFormat="1" applyFont="1" applyFill="1" applyBorder="1" applyAlignment="1">
      <alignment horizontal="center" vertical="center"/>
    </xf>
    <xf numFmtId="178" fontId="61" fillId="31" borderId="156" xfId="42" applyNumberFormat="1" applyFont="1" applyFill="1" applyBorder="1" applyAlignment="1">
      <alignment horizontal="center" vertical="center" wrapText="1"/>
    </xf>
    <xf numFmtId="178" fontId="61" fillId="31" borderId="0" xfId="42" applyNumberFormat="1" applyFont="1" applyFill="1" applyAlignment="1">
      <alignment horizontal="center" vertical="center" wrapText="1"/>
    </xf>
    <xf numFmtId="178" fontId="61" fillId="31" borderId="159" xfId="42" applyNumberFormat="1" applyFont="1" applyFill="1" applyBorder="1" applyAlignment="1">
      <alignment horizontal="center" vertical="center" wrapText="1"/>
    </xf>
    <xf numFmtId="14" fontId="56" fillId="31" borderId="156" xfId="42" applyNumberFormat="1" applyFont="1" applyFill="1" applyBorder="1" applyAlignment="1">
      <alignment horizontal="center" vertical="center" wrapText="1"/>
    </xf>
    <xf numFmtId="14" fontId="56" fillId="31" borderId="157" xfId="42" applyNumberFormat="1" applyFont="1" applyFill="1" applyBorder="1" applyAlignment="1">
      <alignment horizontal="center" vertical="center" wrapText="1"/>
    </xf>
    <xf numFmtId="14" fontId="56" fillId="31" borderId="0" xfId="42" applyNumberFormat="1" applyFont="1" applyFill="1" applyAlignment="1">
      <alignment horizontal="center" vertical="center" wrapText="1"/>
    </xf>
    <xf numFmtId="14" fontId="56" fillId="31" borderId="59" xfId="42" applyNumberFormat="1" applyFont="1" applyFill="1" applyBorder="1" applyAlignment="1">
      <alignment horizontal="center" vertical="center" wrapText="1"/>
    </xf>
    <xf numFmtId="14" fontId="56" fillId="31" borderId="159" xfId="42" applyNumberFormat="1" applyFont="1" applyFill="1" applyBorder="1" applyAlignment="1">
      <alignment horizontal="center" vertical="center" wrapText="1"/>
    </xf>
    <xf numFmtId="14" fontId="56" fillId="31" borderId="160" xfId="42" applyNumberFormat="1" applyFont="1" applyFill="1" applyBorder="1" applyAlignment="1">
      <alignment horizontal="center" vertical="center" wrapText="1"/>
    </xf>
    <xf numFmtId="0" fontId="40" fillId="0" borderId="145" xfId="42" applyFont="1" applyBorder="1" applyAlignment="1">
      <alignment horizontal="center" vertical="center"/>
    </xf>
    <xf numFmtId="0" fontId="40" fillId="0" borderId="17" xfId="42" applyFont="1" applyBorder="1" applyAlignment="1">
      <alignment horizontal="center" vertical="center"/>
    </xf>
    <xf numFmtId="0" fontId="40" fillId="0" borderId="20" xfId="42" applyFont="1" applyBorder="1" applyAlignment="1">
      <alignment horizontal="center" vertical="center"/>
    </xf>
    <xf numFmtId="49" fontId="39" fillId="0" borderId="55" xfId="42" applyNumberFormat="1" applyFont="1" applyBorder="1" applyAlignment="1">
      <alignment horizontal="center" vertical="center" wrapText="1"/>
    </xf>
    <xf numFmtId="49" fontId="39" fillId="0" borderId="144"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54"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0" fontId="40" fillId="0" borderId="0" xfId="42" applyFont="1" applyAlignment="1">
      <alignment horizontal="center" vertical="center"/>
    </xf>
    <xf numFmtId="0" fontId="36" fillId="0" borderId="164" xfId="42" applyFont="1" applyBorder="1" applyAlignment="1">
      <alignment horizontal="center" vertical="center" wrapText="1"/>
    </xf>
    <xf numFmtId="0" fontId="36" fillId="0" borderId="165" xfId="42" applyFont="1" applyBorder="1" applyAlignment="1">
      <alignment horizontal="center" vertical="center" wrapText="1"/>
    </xf>
    <xf numFmtId="0" fontId="36" fillId="0" borderId="166" xfId="42" applyFont="1" applyBorder="1" applyAlignment="1">
      <alignment horizontal="center" vertical="center" wrapText="1"/>
    </xf>
    <xf numFmtId="0" fontId="36" fillId="0" borderId="169" xfId="42" applyFont="1" applyBorder="1" applyAlignment="1">
      <alignment horizontal="center" vertical="center" wrapText="1"/>
    </xf>
    <xf numFmtId="0" fontId="36" fillId="0" borderId="40" xfId="42" applyFont="1" applyBorder="1" applyAlignment="1">
      <alignment horizontal="center" vertical="center" wrapText="1"/>
    </xf>
    <xf numFmtId="0" fontId="36" fillId="0" borderId="44" xfId="42" applyFont="1" applyBorder="1" applyAlignment="1">
      <alignment horizontal="center" vertical="center" wrapText="1"/>
    </xf>
    <xf numFmtId="0" fontId="36" fillId="0" borderId="171" xfId="42" applyFont="1" applyBorder="1" applyAlignment="1">
      <alignment horizontal="center" vertical="center" wrapText="1"/>
    </xf>
    <xf numFmtId="0" fontId="36" fillId="0" borderId="172" xfId="42" applyFont="1" applyBorder="1" applyAlignment="1">
      <alignment horizontal="center" vertical="center" wrapText="1"/>
    </xf>
    <xf numFmtId="0" fontId="36" fillId="0" borderId="173" xfId="42" applyFont="1" applyBorder="1" applyAlignment="1">
      <alignment horizontal="center" vertical="center" wrapText="1"/>
    </xf>
    <xf numFmtId="0" fontId="36" fillId="0" borderId="167" xfId="42" applyFont="1" applyBorder="1" applyAlignment="1">
      <alignment horizontal="left" vertical="center" wrapText="1"/>
    </xf>
    <xf numFmtId="0" fontId="36" fillId="0" borderId="165" xfId="42" applyFont="1" applyBorder="1" applyAlignment="1">
      <alignment horizontal="left" vertical="center" wrapText="1"/>
    </xf>
    <xf numFmtId="0" fontId="36" fillId="0" borderId="168" xfId="42" applyFont="1" applyBorder="1" applyAlignment="1">
      <alignment horizontal="left" vertical="center" wrapText="1"/>
    </xf>
    <xf numFmtId="0" fontId="36" fillId="0" borderId="170" xfId="42" applyFont="1" applyBorder="1" applyAlignment="1">
      <alignment horizontal="left" vertical="center" wrapText="1"/>
    </xf>
    <xf numFmtId="0" fontId="36" fillId="0" borderId="174" xfId="42" applyFont="1" applyBorder="1" applyAlignment="1">
      <alignment horizontal="left" vertical="center" wrapText="1"/>
    </xf>
    <xf numFmtId="0" fontId="36" fillId="0" borderId="172" xfId="42" applyFont="1" applyBorder="1" applyAlignment="1">
      <alignment horizontal="left" vertical="center" wrapText="1"/>
    </xf>
    <xf numFmtId="0" fontId="36" fillId="0" borderId="175" xfId="42" applyFont="1" applyBorder="1" applyAlignment="1">
      <alignment horizontal="left" vertical="center" wrapText="1"/>
    </xf>
    <xf numFmtId="49" fontId="46" fillId="26" borderId="12" xfId="42" applyNumberFormat="1" applyFont="1" applyFill="1" applyBorder="1" applyAlignment="1">
      <alignment horizontal="center" vertical="center" wrapText="1"/>
    </xf>
    <xf numFmtId="49" fontId="46" fillId="26" borderId="24" xfId="42" applyNumberFormat="1" applyFont="1" applyFill="1" applyBorder="1" applyAlignment="1">
      <alignment horizontal="center" vertical="center" wrapText="1"/>
    </xf>
    <xf numFmtId="49" fontId="46" fillId="26" borderId="26" xfId="42" applyNumberFormat="1" applyFont="1" applyFill="1" applyBorder="1" applyAlignment="1">
      <alignment horizontal="center" vertical="center" wrapText="1"/>
    </xf>
    <xf numFmtId="49" fontId="46" fillId="26" borderId="27" xfId="42" applyNumberFormat="1" applyFont="1" applyFill="1" applyBorder="1" applyAlignment="1">
      <alignment horizontal="center" vertical="center" wrapText="1"/>
    </xf>
    <xf numFmtId="49" fontId="46" fillId="26" borderId="0" xfId="42" applyNumberFormat="1" applyFont="1" applyFill="1" applyAlignment="1">
      <alignment horizontal="center" vertical="center" wrapText="1"/>
    </xf>
    <xf numFmtId="49" fontId="46" fillId="26" borderId="22" xfId="42" applyNumberFormat="1" applyFont="1" applyFill="1" applyBorder="1" applyAlignment="1">
      <alignment horizontal="center" vertical="center" wrapText="1"/>
    </xf>
    <xf numFmtId="49" fontId="46" fillId="26" borderId="64" xfId="42" applyNumberFormat="1" applyFont="1" applyFill="1" applyBorder="1" applyAlignment="1">
      <alignment horizontal="center" vertical="center" wrapText="1"/>
    </xf>
    <xf numFmtId="49" fontId="46" fillId="26" borderId="19" xfId="42" applyNumberFormat="1" applyFont="1" applyFill="1" applyBorder="1" applyAlignment="1">
      <alignment horizontal="center" vertical="center" wrapText="1"/>
    </xf>
    <xf numFmtId="49" fontId="46" fillId="26" borderId="89" xfId="42" applyNumberFormat="1" applyFont="1" applyFill="1" applyBorder="1" applyAlignment="1">
      <alignment horizontal="center" vertical="center" wrapText="1"/>
    </xf>
    <xf numFmtId="176" fontId="46" fillId="0" borderId="24" xfId="42" applyNumberFormat="1" applyFont="1" applyBorder="1" applyAlignment="1">
      <alignment horizontal="center" vertical="center" shrinkToFit="1"/>
    </xf>
    <xf numFmtId="176" fontId="46" fillId="0" borderId="25" xfId="42" applyNumberFormat="1" applyFont="1" applyBorder="1" applyAlignment="1">
      <alignment horizontal="center" vertical="center" shrinkToFit="1"/>
    </xf>
    <xf numFmtId="176" fontId="46" fillId="0" borderId="0" xfId="42" applyNumberFormat="1" applyFont="1" applyAlignment="1">
      <alignment horizontal="center" vertical="center" shrinkToFit="1"/>
    </xf>
    <xf numFmtId="176" fontId="46" fillId="0" borderId="13" xfId="42" applyNumberFormat="1" applyFont="1" applyBorder="1" applyAlignment="1">
      <alignment horizontal="center" vertical="center" shrinkToFit="1"/>
    </xf>
    <xf numFmtId="176" fontId="46" fillId="0" borderId="19" xfId="42" applyNumberFormat="1" applyFont="1" applyBorder="1" applyAlignment="1">
      <alignment horizontal="center" vertical="center" shrinkToFit="1"/>
    </xf>
    <xf numFmtId="176" fontId="46" fillId="0" borderId="23" xfId="42" applyNumberFormat="1" applyFont="1" applyBorder="1" applyAlignment="1">
      <alignment horizontal="center" vertical="center" shrinkToFit="1"/>
    </xf>
    <xf numFmtId="0" fontId="13" fillId="0" borderId="28" xfId="42" applyFont="1" applyBorder="1" applyAlignment="1">
      <alignment horizontal="left" vertical="center" shrinkToFit="1"/>
    </xf>
    <xf numFmtId="0" fontId="13" fillId="0" borderId="24" xfId="42" applyFont="1" applyBorder="1" applyAlignment="1">
      <alignment horizontal="left" vertical="center" shrinkToFit="1"/>
    </xf>
    <xf numFmtId="0" fontId="13" fillId="0" borderId="26" xfId="42" applyFont="1" applyBorder="1" applyAlignment="1">
      <alignment horizontal="left" vertical="center" shrinkToFit="1"/>
    </xf>
    <xf numFmtId="0" fontId="13" fillId="0" borderId="22" xfId="42" applyFont="1" applyBorder="1" applyAlignment="1">
      <alignment horizontal="left" vertical="center" shrinkToFit="1"/>
    </xf>
    <xf numFmtId="0" fontId="13" fillId="0" borderId="32" xfId="42" applyFont="1" applyBorder="1" applyAlignment="1">
      <alignment horizontal="left" vertical="center" shrinkToFit="1"/>
    </xf>
    <xf numFmtId="0" fontId="13" fillId="0" borderId="11" xfId="42" applyFont="1" applyBorder="1" applyAlignment="1">
      <alignment horizontal="left" vertical="center" shrinkToFit="1"/>
    </xf>
    <xf numFmtId="0" fontId="13" fillId="0" borderId="42" xfId="42" applyFont="1" applyBorder="1" applyAlignment="1">
      <alignment horizontal="left" vertical="center" shrinkToFit="1"/>
    </xf>
    <xf numFmtId="0" fontId="13" fillId="26" borderId="28" xfId="42" applyFont="1" applyFill="1" applyBorder="1" applyAlignment="1">
      <alignment horizontal="center" vertical="center" shrinkToFit="1"/>
    </xf>
    <xf numFmtId="0" fontId="13" fillId="26" borderId="24" xfId="42" applyFont="1" applyFill="1" applyBorder="1" applyAlignment="1">
      <alignment horizontal="center" vertical="center" shrinkToFit="1"/>
    </xf>
    <xf numFmtId="0" fontId="13" fillId="26" borderId="26" xfId="42" applyFont="1" applyFill="1" applyBorder="1" applyAlignment="1">
      <alignment horizontal="center" vertical="center" shrinkToFit="1"/>
    </xf>
    <xf numFmtId="0" fontId="13" fillId="26" borderId="32" xfId="42" applyFont="1" applyFill="1" applyBorder="1" applyAlignment="1">
      <alignment horizontal="center" vertical="center" shrinkToFit="1"/>
    </xf>
    <xf numFmtId="0" fontId="13" fillId="26" borderId="11" xfId="42" applyFont="1" applyFill="1" applyBorder="1" applyAlignment="1">
      <alignment horizontal="center" vertical="center" shrinkToFit="1"/>
    </xf>
    <xf numFmtId="0" fontId="13" fillId="26" borderId="42" xfId="42" applyFont="1" applyFill="1" applyBorder="1" applyAlignment="1">
      <alignment horizontal="center" vertical="center" shrinkToFit="1"/>
    </xf>
    <xf numFmtId="49" fontId="40" fillId="26" borderId="28" xfId="42" applyNumberFormat="1" applyFont="1" applyFill="1" applyBorder="1" applyAlignment="1">
      <alignment horizontal="center" vertical="center" wrapText="1" shrinkToFit="1"/>
    </xf>
    <xf numFmtId="49" fontId="40" fillId="26" borderId="26" xfId="42" applyNumberFormat="1" applyFont="1" applyFill="1" applyBorder="1" applyAlignment="1">
      <alignment horizontal="center" vertical="center" shrinkToFit="1"/>
    </xf>
    <xf numFmtId="49" fontId="40" fillId="26" borderId="21" xfId="42" applyNumberFormat="1" applyFont="1" applyFill="1" applyBorder="1" applyAlignment="1">
      <alignment horizontal="center" vertical="center" wrapText="1" shrinkToFit="1"/>
    </xf>
    <xf numFmtId="49" fontId="40" fillId="26" borderId="22" xfId="42" applyNumberFormat="1" applyFont="1" applyFill="1" applyBorder="1" applyAlignment="1">
      <alignment horizontal="center" vertical="center" shrinkToFit="1"/>
    </xf>
    <xf numFmtId="49" fontId="40" fillId="26" borderId="32" xfId="42" applyNumberFormat="1" applyFont="1" applyFill="1" applyBorder="1" applyAlignment="1">
      <alignment horizontal="center" vertical="center" shrinkToFit="1"/>
    </xf>
    <xf numFmtId="49" fontId="40" fillId="26" borderId="42" xfId="42" applyNumberFormat="1" applyFont="1" applyFill="1" applyBorder="1" applyAlignment="1">
      <alignment horizontal="center" vertical="center" shrinkToFit="1"/>
    </xf>
    <xf numFmtId="0" fontId="40" fillId="0" borderId="0" xfId="51" quotePrefix="1" applyFont="1" applyAlignment="1">
      <alignment horizontal="left"/>
    </xf>
    <xf numFmtId="0" fontId="68" fillId="0" borderId="0" xfId="42" applyFont="1" applyAlignment="1">
      <alignment horizontal="center" vertical="center" wrapText="1"/>
    </xf>
    <xf numFmtId="0" fontId="68" fillId="0" borderId="0" xfId="42" applyFont="1" applyAlignment="1">
      <alignment horizontal="center" vertical="center"/>
    </xf>
    <xf numFmtId="0" fontId="61" fillId="0" borderId="0" xfId="42" applyFont="1" applyAlignment="1">
      <alignment horizontal="left" vertical="center" wrapText="1"/>
    </xf>
    <xf numFmtId="0" fontId="61" fillId="36" borderId="12" xfId="42" applyFont="1" applyFill="1" applyBorder="1" applyAlignment="1">
      <alignment horizontal="center" vertical="center" shrinkToFit="1"/>
    </xf>
    <xf numFmtId="0" fontId="61" fillId="36" borderId="24" xfId="42" applyFont="1" applyFill="1" applyBorder="1" applyAlignment="1">
      <alignment horizontal="center" vertical="center" shrinkToFit="1"/>
    </xf>
    <xf numFmtId="0" fontId="61" fillId="36" borderId="25" xfId="42" applyFont="1" applyFill="1" applyBorder="1" applyAlignment="1">
      <alignment horizontal="center" vertical="center" shrinkToFit="1"/>
    </xf>
    <xf numFmtId="0" fontId="61" fillId="36" borderId="27" xfId="42" applyFont="1" applyFill="1" applyBorder="1" applyAlignment="1">
      <alignment horizontal="center" vertical="center" shrinkToFit="1"/>
    </xf>
    <xf numFmtId="0" fontId="61" fillId="36" borderId="0" xfId="42" applyFont="1" applyFill="1" applyAlignment="1">
      <alignment horizontal="center" vertical="center" shrinkToFit="1"/>
    </xf>
    <xf numFmtId="0" fontId="61" fillId="36" borderId="13" xfId="42" applyFont="1" applyFill="1" applyBorder="1" applyAlignment="1">
      <alignment horizontal="center" vertical="center" shrinkToFit="1"/>
    </xf>
    <xf numFmtId="0" fontId="61" fillId="36" borderId="64" xfId="42" applyFont="1" applyFill="1" applyBorder="1" applyAlignment="1">
      <alignment horizontal="center" vertical="center" shrinkToFit="1"/>
    </xf>
    <xf numFmtId="0" fontId="61" fillId="36" borderId="19" xfId="42" applyFont="1" applyFill="1" applyBorder="1" applyAlignment="1">
      <alignment horizontal="center" vertical="center" shrinkToFit="1"/>
    </xf>
    <xf numFmtId="0" fontId="61" fillId="36" borderId="23" xfId="42" applyFont="1" applyFill="1" applyBorder="1" applyAlignment="1">
      <alignment horizontal="center" vertical="center" shrinkToFit="1"/>
    </xf>
    <xf numFmtId="49" fontId="46" fillId="25" borderId="12" xfId="42" applyNumberFormat="1" applyFont="1" applyFill="1" applyBorder="1" applyAlignment="1">
      <alignment horizontal="center" vertical="center"/>
    </xf>
    <xf numFmtId="49" fontId="46" fillId="25" borderId="24" xfId="42" applyNumberFormat="1" applyFont="1" applyFill="1" applyBorder="1" applyAlignment="1">
      <alignment horizontal="center" vertical="center"/>
    </xf>
    <xf numFmtId="49" fontId="46" fillId="25" borderId="91" xfId="42" applyNumberFormat="1" applyFont="1" applyFill="1" applyBorder="1" applyAlignment="1">
      <alignment horizontal="center" vertical="center"/>
    </xf>
    <xf numFmtId="49" fontId="46" fillId="25" borderId="27" xfId="42" applyNumberFormat="1" applyFont="1" applyFill="1" applyBorder="1" applyAlignment="1">
      <alignment horizontal="center" vertical="center"/>
    </xf>
    <xf numFmtId="49" fontId="46" fillId="25" borderId="0" xfId="42" applyNumberFormat="1" applyFont="1" applyFill="1" applyAlignment="1">
      <alignment horizontal="center" vertical="center"/>
    </xf>
    <xf numFmtId="49" fontId="46" fillId="25" borderId="18" xfId="42" applyNumberFormat="1" applyFont="1" applyFill="1" applyBorder="1" applyAlignment="1">
      <alignment horizontal="center" vertical="center"/>
    </xf>
    <xf numFmtId="49" fontId="46" fillId="25" borderId="147" xfId="42" applyNumberFormat="1" applyFont="1" applyFill="1" applyBorder="1" applyAlignment="1">
      <alignment horizontal="center" vertical="center"/>
    </xf>
    <xf numFmtId="49" fontId="46" fillId="25" borderId="10" xfId="42" applyNumberFormat="1" applyFont="1" applyFill="1" applyBorder="1" applyAlignment="1">
      <alignment horizontal="center" vertical="center"/>
    </xf>
    <xf numFmtId="49" fontId="46" fillId="25" borderId="16" xfId="42" applyNumberFormat="1" applyFont="1" applyFill="1" applyBorder="1" applyAlignment="1">
      <alignment horizontal="center" vertical="center"/>
    </xf>
    <xf numFmtId="0" fontId="13" fillId="26" borderId="12" xfId="42" applyFont="1" applyFill="1" applyBorder="1" applyAlignment="1">
      <alignment horizontal="center" vertical="center"/>
    </xf>
    <xf numFmtId="0" fontId="13" fillId="26" borderId="24" xfId="42" applyFont="1" applyFill="1" applyBorder="1" applyAlignment="1">
      <alignment horizontal="center" vertical="center"/>
    </xf>
    <xf numFmtId="0" fontId="13" fillId="26" borderId="27" xfId="42" applyFont="1" applyFill="1" applyBorder="1" applyAlignment="1">
      <alignment horizontal="center" vertical="center"/>
    </xf>
    <xf numFmtId="0" fontId="13" fillId="26" borderId="0" xfId="42" applyFont="1" applyFill="1" applyAlignment="1">
      <alignment horizontal="center" vertical="center"/>
    </xf>
    <xf numFmtId="0" fontId="13" fillId="26" borderId="30" xfId="42" applyFont="1" applyFill="1" applyBorder="1" applyAlignment="1">
      <alignment horizontal="center" vertical="center"/>
    </xf>
    <xf numFmtId="0" fontId="13" fillId="26" borderId="11" xfId="42" applyFont="1" applyFill="1" applyBorder="1" applyAlignment="1">
      <alignment horizontal="center" vertical="center"/>
    </xf>
    <xf numFmtId="0" fontId="36" fillId="0" borderId="19" xfId="51" quotePrefix="1" applyFont="1" applyBorder="1" applyAlignment="1">
      <alignment horizontal="left" vertical="center"/>
    </xf>
    <xf numFmtId="0" fontId="40" fillId="26" borderId="33" xfId="42" applyFont="1" applyFill="1" applyBorder="1" applyAlignment="1">
      <alignment horizontal="center" vertical="center" wrapText="1"/>
    </xf>
    <xf numFmtId="0" fontId="40" fillId="26" borderId="15" xfId="42" applyFont="1" applyFill="1" applyBorder="1" applyAlignment="1">
      <alignment horizontal="center" vertical="center" wrapText="1"/>
    </xf>
    <xf numFmtId="0" fontId="40" fillId="26" borderId="35" xfId="42" applyFont="1" applyFill="1" applyBorder="1" applyAlignment="1">
      <alignment horizontal="center" vertical="center" wrapText="1"/>
    </xf>
    <xf numFmtId="0" fontId="40" fillId="26" borderId="27" xfId="42" applyFont="1" applyFill="1" applyBorder="1" applyAlignment="1">
      <alignment horizontal="center" vertical="center" wrapText="1"/>
    </xf>
    <xf numFmtId="0" fontId="40" fillId="26" borderId="0" xfId="42" applyFont="1" applyFill="1" applyAlignment="1">
      <alignment horizontal="center" vertical="center" wrapText="1"/>
    </xf>
    <xf numFmtId="0" fontId="40" fillId="26" borderId="22" xfId="42" applyFont="1" applyFill="1" applyBorder="1" applyAlignment="1">
      <alignment horizontal="center" vertical="center" wrapText="1"/>
    </xf>
    <xf numFmtId="14" fontId="13" fillId="0" borderId="34" xfId="42" applyNumberFormat="1" applyFont="1" applyBorder="1" applyAlignment="1">
      <alignment horizontal="left" vertical="center" shrinkToFit="1"/>
    </xf>
    <xf numFmtId="0" fontId="13" fillId="0" borderId="35" xfId="42" applyFont="1" applyBorder="1" applyAlignment="1">
      <alignment horizontal="left" vertical="center" shrinkToFit="1"/>
    </xf>
    <xf numFmtId="14" fontId="13" fillId="0" borderId="21" xfId="42" applyNumberFormat="1" applyFont="1" applyBorder="1" applyAlignment="1">
      <alignment horizontal="left" vertical="center" shrinkToFit="1"/>
    </xf>
    <xf numFmtId="0" fontId="13" fillId="0" borderId="34" xfId="42" applyFont="1" applyBorder="1" applyAlignment="1">
      <alignment vertical="center" shrinkToFit="1"/>
    </xf>
    <xf numFmtId="0" fontId="13" fillId="0" borderId="15" xfId="42" applyFont="1" applyBorder="1" applyAlignment="1">
      <alignment vertical="center" shrinkToFit="1"/>
    </xf>
    <xf numFmtId="0" fontId="13" fillId="0" borderId="35" xfId="42" applyFont="1" applyBorder="1" applyAlignment="1">
      <alignment vertical="center" shrinkToFit="1"/>
    </xf>
    <xf numFmtId="0" fontId="13" fillId="0" borderId="21" xfId="42" applyFont="1" applyBorder="1" applyAlignment="1">
      <alignment vertical="center" shrinkToFit="1"/>
    </xf>
    <xf numFmtId="0" fontId="13" fillId="0" borderId="0" xfId="42" applyFont="1" applyAlignment="1">
      <alignment vertical="center" shrinkToFit="1"/>
    </xf>
    <xf numFmtId="0" fontId="13" fillId="0" borderId="22" xfId="42" applyFont="1" applyBorder="1" applyAlignment="1">
      <alignment vertical="center" shrinkToFit="1"/>
    </xf>
    <xf numFmtId="0" fontId="13" fillId="0" borderId="32" xfId="42" applyFont="1" applyBorder="1" applyAlignment="1">
      <alignment vertical="center" shrinkToFit="1"/>
    </xf>
    <xf numFmtId="0" fontId="13" fillId="0" borderId="11" xfId="42" applyFont="1" applyBorder="1" applyAlignment="1">
      <alignment vertical="center" shrinkToFit="1"/>
    </xf>
    <xf numFmtId="0" fontId="13" fillId="0" borderId="42" xfId="42" applyFont="1" applyBorder="1" applyAlignment="1">
      <alignment vertical="center" shrinkToFit="1"/>
    </xf>
    <xf numFmtId="0" fontId="13" fillId="26" borderId="34" xfId="42" applyFont="1" applyFill="1" applyBorder="1" applyAlignment="1">
      <alignment horizontal="center" vertical="center"/>
    </xf>
    <xf numFmtId="0" fontId="13" fillId="26" borderId="35" xfId="42" applyFont="1" applyFill="1" applyBorder="1" applyAlignment="1">
      <alignment horizontal="center" vertical="center"/>
    </xf>
    <xf numFmtId="0" fontId="13" fillId="26" borderId="21" xfId="42" applyFont="1" applyFill="1" applyBorder="1" applyAlignment="1">
      <alignment horizontal="center" vertical="center"/>
    </xf>
    <xf numFmtId="0" fontId="13" fillId="26" borderId="22" xfId="42" applyFont="1" applyFill="1" applyBorder="1" applyAlignment="1">
      <alignment horizontal="center" vertical="center"/>
    </xf>
    <xf numFmtId="0" fontId="13" fillId="26" borderId="32" xfId="42" applyFont="1" applyFill="1" applyBorder="1" applyAlignment="1">
      <alignment horizontal="center" vertical="center"/>
    </xf>
    <xf numFmtId="0" fontId="13" fillId="26" borderId="42" xfId="42" applyFont="1" applyFill="1" applyBorder="1" applyAlignment="1">
      <alignment horizontal="center" vertical="center"/>
    </xf>
    <xf numFmtId="0" fontId="13" fillId="0" borderId="34" xfId="42" applyFont="1" applyBorder="1" applyAlignment="1">
      <alignment horizontal="center" vertical="center" shrinkToFit="1"/>
    </xf>
    <xf numFmtId="0" fontId="13" fillId="0" borderId="15" xfId="42" applyFont="1" applyBorder="1" applyAlignment="1">
      <alignment horizontal="center" vertical="center" shrinkToFit="1"/>
    </xf>
    <xf numFmtId="0" fontId="13" fillId="0" borderId="21" xfId="42" applyFont="1" applyBorder="1" applyAlignment="1">
      <alignment horizontal="center" vertical="center" shrinkToFit="1"/>
    </xf>
    <xf numFmtId="0" fontId="13" fillId="0" borderId="0" xfId="42" applyFont="1" applyAlignment="1">
      <alignment horizontal="center" vertical="center" shrinkToFit="1"/>
    </xf>
    <xf numFmtId="0" fontId="13" fillId="0" borderId="32" xfId="42" applyFont="1" applyBorder="1" applyAlignment="1">
      <alignment horizontal="center" vertical="center" shrinkToFit="1"/>
    </xf>
    <xf numFmtId="0" fontId="13" fillId="0" borderId="11" xfId="42" applyFont="1" applyBorder="1" applyAlignment="1">
      <alignment horizontal="center" vertical="center" shrinkToFit="1"/>
    </xf>
    <xf numFmtId="49" fontId="46" fillId="0" borderId="27" xfId="42" applyNumberFormat="1" applyFont="1" applyBorder="1" applyAlignment="1">
      <alignment horizontal="center" vertical="center"/>
    </xf>
    <xf numFmtId="49" fontId="46" fillId="0" borderId="0" xfId="42" applyNumberFormat="1" applyFont="1" applyAlignment="1">
      <alignment horizontal="center" vertical="center"/>
    </xf>
    <xf numFmtId="49" fontId="46" fillId="0" borderId="18" xfId="42" applyNumberFormat="1" applyFont="1" applyBorder="1" applyAlignment="1">
      <alignment horizontal="center" vertical="center"/>
    </xf>
    <xf numFmtId="49" fontId="46" fillId="0" borderId="153" xfId="42" applyNumberFormat="1" applyFont="1" applyBorder="1" applyAlignment="1">
      <alignment horizontal="center" vertical="center"/>
    </xf>
    <xf numFmtId="49" fontId="46" fillId="0" borderId="74" xfId="42" applyNumberFormat="1" applyFont="1" applyBorder="1" applyAlignment="1">
      <alignment horizontal="center" vertical="center"/>
    </xf>
    <xf numFmtId="49" fontId="46" fillId="0" borderId="154" xfId="42" applyNumberFormat="1" applyFont="1" applyBorder="1" applyAlignment="1">
      <alignment horizontal="center" vertical="center"/>
    </xf>
    <xf numFmtId="49" fontId="36" fillId="0" borderId="43" xfId="42" applyNumberFormat="1" applyFont="1" applyBorder="1" applyAlignment="1">
      <alignment horizontal="center" vertical="center" wrapText="1"/>
    </xf>
    <xf numFmtId="49" fontId="36" fillId="0" borderId="36" xfId="42" applyNumberFormat="1" applyFont="1" applyBorder="1" applyAlignment="1">
      <alignment horizontal="center" vertical="center" wrapText="1"/>
    </xf>
    <xf numFmtId="49" fontId="36" fillId="0" borderId="37" xfId="42" applyNumberFormat="1" applyFont="1" applyBorder="1" applyAlignment="1">
      <alignment horizontal="center" vertical="center" wrapText="1"/>
    </xf>
    <xf numFmtId="49" fontId="36" fillId="0" borderId="17" xfId="42" applyNumberFormat="1" applyFont="1" applyBorder="1" applyAlignment="1">
      <alignment horizontal="center" vertical="center" wrapText="1"/>
    </xf>
    <xf numFmtId="49" fontId="36" fillId="0" borderId="0" xfId="42" applyNumberFormat="1" applyFont="1" applyAlignment="1">
      <alignment horizontal="center" vertical="center" wrapText="1"/>
    </xf>
    <xf numFmtId="49" fontId="36" fillId="0" borderId="18" xfId="42" applyNumberFormat="1" applyFont="1" applyBorder="1" applyAlignment="1">
      <alignment horizontal="center" vertical="center" wrapText="1"/>
    </xf>
    <xf numFmtId="49" fontId="70" fillId="25" borderId="24" xfId="42" applyNumberFormat="1" applyFont="1" applyFill="1" applyBorder="1" applyAlignment="1">
      <alignment horizontal="left" vertical="center"/>
    </xf>
    <xf numFmtId="49" fontId="70" fillId="25" borderId="25" xfId="42" applyNumberFormat="1" applyFont="1" applyFill="1" applyBorder="1" applyAlignment="1">
      <alignment horizontal="left" vertical="center"/>
    </xf>
    <xf numFmtId="49" fontId="70" fillId="25" borderId="0" xfId="42" applyNumberFormat="1" applyFont="1" applyFill="1" applyAlignment="1">
      <alignment horizontal="left" vertical="center"/>
    </xf>
    <xf numFmtId="49" fontId="70" fillId="25" borderId="13" xfId="42" applyNumberFormat="1" applyFont="1" applyFill="1" applyBorder="1" applyAlignment="1">
      <alignment horizontal="left" vertical="center"/>
    </xf>
    <xf numFmtId="49" fontId="70" fillId="25" borderId="10" xfId="42" applyNumberFormat="1" applyFont="1" applyFill="1" applyBorder="1" applyAlignment="1">
      <alignment horizontal="left" vertical="center"/>
    </xf>
    <xf numFmtId="49" fontId="70" fillId="25" borderId="14" xfId="42" applyNumberFormat="1" applyFont="1" applyFill="1" applyBorder="1" applyAlignment="1">
      <alignment horizontal="left" vertical="center"/>
    </xf>
    <xf numFmtId="0" fontId="13" fillId="26" borderId="33" xfId="42" applyFont="1" applyFill="1" applyBorder="1" applyAlignment="1">
      <alignment horizontal="center" vertical="center" wrapText="1"/>
    </xf>
    <xf numFmtId="0" fontId="13" fillId="26" borderId="15" xfId="42" applyFont="1" applyFill="1" applyBorder="1" applyAlignment="1">
      <alignment horizontal="center" vertical="center" wrapText="1"/>
    </xf>
    <xf numFmtId="0" fontId="13" fillId="26" borderId="35" xfId="42" applyFont="1" applyFill="1" applyBorder="1" applyAlignment="1">
      <alignment horizontal="center" vertical="center" wrapText="1"/>
    </xf>
    <xf numFmtId="0" fontId="13" fillId="26" borderId="27" xfId="42" applyFont="1" applyFill="1" applyBorder="1" applyAlignment="1">
      <alignment horizontal="center" vertical="center" wrapText="1"/>
    </xf>
    <xf numFmtId="0" fontId="13" fillId="26" borderId="0" xfId="42" applyFont="1" applyFill="1" applyAlignment="1">
      <alignment horizontal="center" vertical="center" wrapText="1"/>
    </xf>
    <xf numFmtId="0" fontId="13" fillId="26" borderId="22" xfId="42" applyFont="1" applyFill="1" applyBorder="1" applyAlignment="1">
      <alignment horizontal="center" vertical="center" wrapText="1"/>
    </xf>
    <xf numFmtId="0" fontId="13" fillId="26" borderId="64" xfId="42" applyFont="1" applyFill="1" applyBorder="1" applyAlignment="1">
      <alignment horizontal="center" vertical="center" wrapText="1"/>
    </xf>
    <xf numFmtId="0" fontId="13" fillId="26" borderId="19" xfId="42" applyFont="1" applyFill="1" applyBorder="1" applyAlignment="1">
      <alignment horizontal="center" vertical="center" wrapText="1"/>
    </xf>
    <xf numFmtId="0" fontId="13" fillId="26" borderId="89" xfId="42" applyFont="1" applyFill="1" applyBorder="1" applyAlignment="1">
      <alignment horizontal="center" vertical="center" wrapText="1"/>
    </xf>
    <xf numFmtId="0" fontId="34" fillId="0" borderId="0" xfId="42" applyFont="1" applyAlignment="1">
      <alignment horizontal="left" vertical="center"/>
    </xf>
    <xf numFmtId="14" fontId="56" fillId="31" borderId="155" xfId="42" applyNumberFormat="1" applyFont="1" applyFill="1" applyBorder="1" applyAlignment="1">
      <alignment horizontal="center" vertical="center" wrapText="1"/>
    </xf>
    <xf numFmtId="14" fontId="56" fillId="31" borderId="58" xfId="42" applyNumberFormat="1" applyFont="1" applyFill="1" applyBorder="1" applyAlignment="1">
      <alignment horizontal="center" vertical="center" wrapText="1"/>
    </xf>
    <xf numFmtId="14" fontId="56" fillId="31" borderId="158" xfId="42" applyNumberFormat="1" applyFont="1" applyFill="1" applyBorder="1" applyAlignment="1">
      <alignment horizontal="center" vertical="center" wrapText="1"/>
    </xf>
    <xf numFmtId="0" fontId="34" fillId="0" borderId="0" xfId="42" applyFont="1" applyAlignment="1">
      <alignment horizontal="left" vertical="center" wrapText="1"/>
    </xf>
    <xf numFmtId="0" fontId="36" fillId="0" borderId="105" xfId="42" applyFont="1" applyBorder="1" applyAlignment="1">
      <alignment horizontal="center" vertical="center" textRotation="255" shrinkToFit="1"/>
    </xf>
    <xf numFmtId="0" fontId="36" fillId="0" borderId="106" xfId="42" applyFont="1" applyBorder="1" applyAlignment="1">
      <alignment horizontal="center" vertical="center" textRotation="255" shrinkToFit="1"/>
    </xf>
    <xf numFmtId="0" fontId="36" fillId="0" borderId="107" xfId="42" applyFont="1" applyBorder="1" applyAlignment="1">
      <alignment horizontal="center" vertical="center" textRotation="255" shrinkToFit="1"/>
    </xf>
    <xf numFmtId="0" fontId="36" fillId="0" borderId="19" xfId="42" applyFont="1" applyBorder="1" applyAlignment="1">
      <alignment horizontal="left" wrapText="1"/>
    </xf>
    <xf numFmtId="0" fontId="39" fillId="0" borderId="185" xfId="42" applyFont="1" applyBorder="1" applyAlignment="1">
      <alignment horizontal="center" vertical="center"/>
    </xf>
    <xf numFmtId="0" fontId="39" fillId="0" borderId="184" xfId="42" applyFont="1" applyBorder="1" applyAlignment="1">
      <alignment horizontal="center" vertical="center"/>
    </xf>
    <xf numFmtId="0" fontId="39" fillId="0" borderId="0" xfId="42" applyFont="1" applyAlignment="1">
      <alignment horizontal="center" vertical="center"/>
    </xf>
    <xf numFmtId="0" fontId="39" fillId="0" borderId="20" xfId="42" applyFont="1" applyBorder="1" applyAlignment="1">
      <alignment horizontal="center" vertical="center"/>
    </xf>
    <xf numFmtId="0" fontId="39" fillId="0" borderId="10" xfId="42" applyFont="1" applyBorder="1" applyAlignment="1">
      <alignment horizontal="center" vertical="center"/>
    </xf>
    <xf numFmtId="0" fontId="36" fillId="0" borderId="188" xfId="42" applyFont="1" applyBorder="1" applyAlignment="1">
      <alignment horizontal="left" vertical="center" wrapText="1"/>
    </xf>
    <xf numFmtId="0" fontId="36" fillId="0" borderId="13" xfId="42" applyFont="1" applyBorder="1" applyAlignment="1">
      <alignment horizontal="left" vertical="center" wrapText="1"/>
    </xf>
    <xf numFmtId="0" fontId="36" fillId="0" borderId="14" xfId="42" applyFont="1" applyBorder="1" applyAlignment="1">
      <alignment horizontal="left" vertical="center" wrapText="1"/>
    </xf>
    <xf numFmtId="0" fontId="36" fillId="0" borderId="96" xfId="42" applyFont="1" applyBorder="1" applyAlignment="1">
      <alignment horizontal="left" vertical="center" wrapText="1"/>
    </xf>
    <xf numFmtId="0" fontId="36" fillId="0" borderId="63" xfId="42" applyFont="1" applyBorder="1" applyAlignment="1">
      <alignment horizontal="left" vertical="center" wrapText="1" shrinkToFit="1"/>
    </xf>
    <xf numFmtId="0" fontId="36" fillId="0" borderId="40" xfId="42" applyFont="1" applyBorder="1" applyAlignment="1">
      <alignment horizontal="left" vertical="center" wrapText="1" shrinkToFit="1"/>
    </xf>
    <xf numFmtId="0" fontId="36" fillId="0" borderId="45" xfId="42" applyFont="1" applyBorder="1" applyAlignment="1">
      <alignment horizontal="left" wrapText="1"/>
    </xf>
    <xf numFmtId="0" fontId="0" fillId="0" borderId="40" xfId="42" applyFont="1" applyBorder="1" applyAlignment="1">
      <alignment horizontal="center" vertical="center" wrapText="1"/>
    </xf>
    <xf numFmtId="0" fontId="36" fillId="0" borderId="40" xfId="42" applyFont="1" applyBorder="1" applyAlignment="1">
      <alignment horizontal="center" vertical="center" shrinkToFit="1"/>
    </xf>
    <xf numFmtId="0" fontId="36" fillId="0" borderId="101" xfId="42" applyFont="1" applyBorder="1" applyAlignment="1">
      <alignment horizontal="center" vertical="center" shrinkToFit="1"/>
    </xf>
    <xf numFmtId="0" fontId="36" fillId="0" borderId="101" xfId="42" applyFont="1" applyBorder="1" applyAlignment="1">
      <alignment horizontal="left" vertical="center" wrapText="1"/>
    </xf>
    <xf numFmtId="0" fontId="39" fillId="0" borderId="197" xfId="42" applyFont="1" applyBorder="1" applyAlignment="1">
      <alignment horizontal="center" vertical="center"/>
    </xf>
    <xf numFmtId="0" fontId="39" fillId="0" borderId="198" xfId="42" applyFont="1" applyBorder="1" applyAlignment="1">
      <alignment horizontal="center" vertical="center"/>
    </xf>
    <xf numFmtId="0" fontId="36" fillId="0" borderId="25" xfId="42" applyFont="1" applyBorder="1" applyAlignment="1">
      <alignment horizontal="center" vertical="center" textRotation="255"/>
    </xf>
    <xf numFmtId="0" fontId="36" fillId="0" borderId="13" xfId="42" applyFont="1" applyBorder="1" applyAlignment="1">
      <alignment horizontal="center" vertical="center" textRotation="255"/>
    </xf>
    <xf numFmtId="0" fontId="36" fillId="0" borderId="23" xfId="42" applyFont="1" applyBorder="1" applyAlignment="1">
      <alignment horizontal="center" vertical="center" textRotation="255"/>
    </xf>
    <xf numFmtId="0" fontId="39" fillId="0" borderId="192" xfId="42" applyFont="1" applyBorder="1" applyAlignment="1">
      <alignment horizontal="center" vertical="center"/>
    </xf>
    <xf numFmtId="0" fontId="39" fillId="0" borderId="193" xfId="42" applyFont="1" applyBorder="1" applyAlignment="1">
      <alignment horizontal="center" vertical="center"/>
    </xf>
    <xf numFmtId="0" fontId="39" fillId="0" borderId="194" xfId="42" applyFont="1" applyBorder="1" applyAlignment="1">
      <alignment horizontal="center" vertical="center"/>
    </xf>
    <xf numFmtId="0" fontId="36" fillId="0" borderId="97" xfId="42" applyFont="1" applyBorder="1" applyAlignment="1">
      <alignment horizontal="center" vertical="center" textRotation="255"/>
    </xf>
    <xf numFmtId="0" fontId="36" fillId="0" borderId="99" xfId="42" applyFont="1" applyBorder="1" applyAlignment="1">
      <alignment horizontal="center" vertical="center" textRotation="255"/>
    </xf>
    <xf numFmtId="0" fontId="36" fillId="0" borderId="102" xfId="42" applyFont="1" applyBorder="1" applyAlignment="1">
      <alignment horizontal="center" vertical="center" textRotation="255"/>
    </xf>
    <xf numFmtId="0" fontId="39" fillId="0" borderId="195" xfId="42" applyFont="1" applyBorder="1" applyAlignment="1">
      <alignment horizontal="center" vertical="center"/>
    </xf>
    <xf numFmtId="0" fontId="39" fillId="0" borderId="196" xfId="42" applyFont="1" applyBorder="1" applyAlignment="1">
      <alignment horizontal="center" vertical="center"/>
    </xf>
    <xf numFmtId="0" fontId="10" fillId="0" borderId="17" xfId="42" applyBorder="1" applyAlignment="1">
      <alignment horizontal="center" vertical="center"/>
    </xf>
    <xf numFmtId="0" fontId="0" fillId="0" borderId="0" xfId="42" applyFont="1" applyAlignment="1">
      <alignment horizontal="center" vertical="center"/>
    </xf>
    <xf numFmtId="0" fontId="39" fillId="0" borderId="131" xfId="51" applyFont="1" applyBorder="1" applyAlignment="1">
      <alignment horizontal="center" vertical="center"/>
    </xf>
    <xf numFmtId="0" fontId="39" fillId="0" borderId="187" xfId="51" applyFont="1" applyBorder="1" applyAlignment="1">
      <alignment horizontal="center" vertical="center"/>
    </xf>
    <xf numFmtId="0" fontId="39" fillId="0" borderId="44" xfId="51" applyFont="1" applyBorder="1" applyAlignment="1">
      <alignment horizontal="center" vertical="center"/>
    </xf>
    <xf numFmtId="14" fontId="13" fillId="32" borderId="0" xfId="42" applyNumberFormat="1" applyFont="1" applyFill="1" applyAlignment="1">
      <alignment horizontal="center" vertical="center" wrapText="1"/>
    </xf>
    <xf numFmtId="14" fontId="13" fillId="32" borderId="0" xfId="42" applyNumberFormat="1" applyFont="1" applyFill="1" applyAlignment="1">
      <alignment horizontal="left" vertical="center" wrapText="1"/>
    </xf>
    <xf numFmtId="0" fontId="39" fillId="0" borderId="185" xfId="42" applyFont="1" applyBorder="1" applyAlignment="1">
      <alignment horizontal="center" vertical="center" wrapText="1"/>
    </xf>
    <xf numFmtId="0" fontId="39" fillId="0" borderId="188" xfId="42" applyFont="1" applyBorder="1" applyAlignment="1">
      <alignment horizontal="center" vertical="center" wrapText="1"/>
    </xf>
    <xf numFmtId="0" fontId="39" fillId="0" borderId="13" xfId="42" applyFont="1" applyBorder="1" applyAlignment="1">
      <alignment horizontal="center" vertical="center" wrapText="1"/>
    </xf>
    <xf numFmtId="0" fontId="39" fillId="0" borderId="14" xfId="42" applyFont="1" applyBorder="1" applyAlignment="1">
      <alignment horizontal="center" vertical="center" wrapText="1"/>
    </xf>
    <xf numFmtId="0" fontId="36" fillId="0" borderId="159" xfId="42" applyFont="1" applyBorder="1" applyAlignment="1">
      <alignment horizontal="center" vertical="center"/>
    </xf>
    <xf numFmtId="0" fontId="36" fillId="0" borderId="120" xfId="42" applyFont="1" applyBorder="1" applyAlignment="1">
      <alignment horizontal="center" vertical="center"/>
    </xf>
    <xf numFmtId="0" fontId="36" fillId="0" borderId="156" xfId="42" applyFont="1" applyBorder="1" applyAlignment="1">
      <alignment horizontal="center" vertical="center"/>
    </xf>
    <xf numFmtId="0" fontId="36" fillId="0" borderId="105" xfId="42" applyFont="1" applyBorder="1" applyAlignment="1">
      <alignment horizontal="center" vertical="center" textRotation="255"/>
    </xf>
    <xf numFmtId="0" fontId="36" fillId="0" borderId="106" xfId="42" applyFont="1" applyBorder="1" applyAlignment="1">
      <alignment horizontal="center" vertical="center" textRotation="255"/>
    </xf>
    <xf numFmtId="0" fontId="36" fillId="0" borderId="107" xfId="42" applyFont="1" applyBorder="1" applyAlignment="1">
      <alignment horizontal="center" vertical="center" textRotation="255"/>
    </xf>
    <xf numFmtId="0" fontId="36" fillId="0" borderId="45" xfId="42" applyFont="1" applyBorder="1" applyAlignment="1">
      <alignment horizontal="left" vertical="center" wrapText="1"/>
    </xf>
    <xf numFmtId="0" fontId="36" fillId="0" borderId="10" xfId="42" applyFont="1" applyBorder="1" applyAlignment="1">
      <alignment horizontal="left" wrapText="1"/>
    </xf>
    <xf numFmtId="14" fontId="56" fillId="31" borderId="12" xfId="42" applyNumberFormat="1" applyFont="1" applyFill="1" applyBorder="1" applyAlignment="1">
      <alignment horizontal="left" vertical="center" wrapText="1"/>
    </xf>
    <xf numFmtId="14" fontId="56" fillId="31" borderId="24" xfId="42" applyNumberFormat="1" applyFont="1" applyFill="1" applyBorder="1" applyAlignment="1">
      <alignment horizontal="left" vertical="center" wrapText="1"/>
    </xf>
    <xf numFmtId="14" fontId="56" fillId="31" borderId="25" xfId="42" applyNumberFormat="1" applyFont="1" applyFill="1" applyBorder="1" applyAlignment="1">
      <alignment horizontal="left" vertical="center" wrapText="1"/>
    </xf>
    <xf numFmtId="14" fontId="56" fillId="31" borderId="27" xfId="42" applyNumberFormat="1" applyFont="1" applyFill="1" applyBorder="1" applyAlignment="1">
      <alignment horizontal="left" vertical="center" wrapText="1"/>
    </xf>
    <xf numFmtId="14" fontId="56" fillId="31" borderId="0" xfId="42" applyNumberFormat="1" applyFont="1" applyFill="1" applyAlignment="1">
      <alignment horizontal="left" vertical="center" wrapText="1"/>
    </xf>
    <xf numFmtId="14" fontId="56" fillId="31" borderId="13" xfId="42" applyNumberFormat="1" applyFont="1" applyFill="1" applyBorder="1" applyAlignment="1">
      <alignment horizontal="left" vertical="center" wrapText="1"/>
    </xf>
    <xf numFmtId="14" fontId="56" fillId="31" borderId="64" xfId="42" applyNumberFormat="1" applyFont="1" applyFill="1" applyBorder="1" applyAlignment="1">
      <alignment horizontal="left" vertical="center" wrapText="1"/>
    </xf>
    <xf numFmtId="14" fontId="56" fillId="31" borderId="19" xfId="42" applyNumberFormat="1" applyFont="1" applyFill="1" applyBorder="1" applyAlignment="1">
      <alignment horizontal="left" vertical="center" wrapText="1"/>
    </xf>
    <xf numFmtId="14" fontId="56" fillId="31" borderId="23" xfId="42" applyNumberFormat="1" applyFont="1" applyFill="1" applyBorder="1" applyAlignment="1">
      <alignment horizontal="left" vertical="center" wrapText="1"/>
    </xf>
    <xf numFmtId="0" fontId="39" fillId="0" borderId="127" xfId="42" applyFont="1" applyBorder="1" applyAlignment="1">
      <alignment horizontal="center" vertical="center"/>
    </xf>
    <xf numFmtId="0" fontId="39" fillId="0" borderId="0" xfId="51" applyFont="1" applyAlignment="1">
      <alignment horizontal="left" vertical="center" shrinkToFit="1"/>
    </xf>
    <xf numFmtId="0" fontId="36" fillId="0" borderId="40" xfId="42" applyFont="1" applyBorder="1" applyAlignment="1">
      <alignment horizontal="left" vertical="center"/>
    </xf>
    <xf numFmtId="0" fontId="36" fillId="0" borderId="62" xfId="42" applyFont="1" applyBorder="1" applyAlignment="1">
      <alignment horizontal="left" vertical="center"/>
    </xf>
    <xf numFmtId="0" fontId="39" fillId="0" borderId="12" xfId="42" applyFont="1" applyBorder="1" applyAlignment="1">
      <alignment horizontal="center" vertical="center"/>
    </xf>
    <xf numFmtId="0" fontId="39" fillId="0" borderId="27" xfId="42" applyFont="1" applyBorder="1" applyAlignment="1">
      <alignment horizontal="center" vertical="center"/>
    </xf>
    <xf numFmtId="0" fontId="39" fillId="0" borderId="147" xfId="42" applyFont="1" applyBorder="1" applyAlignment="1">
      <alignment horizontal="center" vertical="center"/>
    </xf>
    <xf numFmtId="0" fontId="36" fillId="0" borderId="116" xfId="42" applyFont="1" applyBorder="1" applyAlignment="1">
      <alignment horizontal="left" vertical="center" wrapText="1"/>
    </xf>
    <xf numFmtId="0" fontId="36" fillId="0" borderId="24" xfId="42" applyFont="1" applyBorder="1" applyAlignment="1">
      <alignment horizontal="left" vertical="center" wrapText="1"/>
    </xf>
    <xf numFmtId="0" fontId="36" fillId="0" borderId="25" xfId="42" applyFont="1" applyBorder="1" applyAlignment="1">
      <alignment horizontal="left" vertical="center" wrapText="1"/>
    </xf>
    <xf numFmtId="0" fontId="10" fillId="0" borderId="0" xfId="51" applyFont="1" applyAlignment="1">
      <alignment horizontal="center" vertical="top"/>
    </xf>
    <xf numFmtId="0" fontId="10" fillId="0" borderId="10" xfId="51" applyFont="1" applyBorder="1" applyAlignment="1">
      <alignment horizontal="center" vertical="top"/>
    </xf>
    <xf numFmtId="0" fontId="110" fillId="42" borderId="0" xfId="42" applyFont="1" applyFill="1" applyAlignment="1">
      <alignment horizontal="center" vertical="center"/>
    </xf>
    <xf numFmtId="0" fontId="39" fillId="0" borderId="0" xfId="51" applyFont="1" applyAlignment="1">
      <alignment horizontal="center" vertical="center" shrinkToFit="1"/>
    </xf>
    <xf numFmtId="0" fontId="39" fillId="0" borderId="148" xfId="42" applyFont="1" applyBorder="1" applyAlignment="1">
      <alignment horizontal="center" vertical="center"/>
    </xf>
    <xf numFmtId="0" fontId="39" fillId="0" borderId="64" xfId="42" applyFont="1" applyBorder="1" applyAlignment="1">
      <alignment horizontal="center" vertical="center"/>
    </xf>
    <xf numFmtId="0" fontId="36" fillId="0" borderId="150" xfId="42" applyFont="1" applyBorder="1" applyAlignment="1">
      <alignment horizontal="left" vertical="center" wrapText="1"/>
    </xf>
    <xf numFmtId="0" fontId="36" fillId="0" borderId="23" xfId="42" applyFont="1" applyBorder="1" applyAlignment="1">
      <alignment horizontal="left" vertical="center" wrapText="1"/>
    </xf>
    <xf numFmtId="0" fontId="39" fillId="0" borderId="116" xfId="42" applyFont="1" applyBorder="1" applyAlignment="1">
      <alignment horizontal="center" vertical="center"/>
    </xf>
    <xf numFmtId="0" fontId="36" fillId="0" borderId="185" xfId="51" applyFont="1" applyBorder="1" applyAlignment="1">
      <alignment horizontal="center" vertical="center" shrinkToFit="1"/>
    </xf>
    <xf numFmtId="0" fontId="36" fillId="0" borderId="184" xfId="51" applyFont="1" applyBorder="1" applyAlignment="1">
      <alignment horizontal="center" vertical="center" shrinkToFit="1"/>
    </xf>
    <xf numFmtId="0" fontId="36" fillId="0" borderId="186" xfId="51" applyFont="1" applyBorder="1" applyAlignment="1">
      <alignment horizontal="center" vertical="center" shrinkToFit="1"/>
    </xf>
    <xf numFmtId="0" fontId="36" fillId="0" borderId="182" xfId="51" applyFont="1" applyBorder="1" applyAlignment="1">
      <alignment horizontal="center" vertical="center" shrinkToFit="1"/>
    </xf>
    <xf numFmtId="0" fontId="36" fillId="0" borderId="11" xfId="51" applyFont="1" applyBorder="1" applyAlignment="1">
      <alignment horizontal="center" vertical="center" shrinkToFit="1"/>
    </xf>
    <xf numFmtId="0" fontId="36" fillId="0" borderId="183" xfId="51" applyFont="1" applyBorder="1" applyAlignment="1">
      <alignment horizontal="center" vertical="center" shrinkToFit="1"/>
    </xf>
    <xf numFmtId="0" fontId="40" fillId="0" borderId="12" xfId="42" applyFont="1" applyBorder="1" applyAlignment="1">
      <alignment horizontal="center" vertical="center"/>
    </xf>
    <xf numFmtId="0" fontId="40" fillId="0" borderId="25" xfId="42" applyFont="1" applyBorder="1" applyAlignment="1">
      <alignment horizontal="center" vertical="center"/>
    </xf>
    <xf numFmtId="0" fontId="40" fillId="0" borderId="64" xfId="42" applyFont="1" applyBorder="1" applyAlignment="1">
      <alignment horizontal="center" vertical="center"/>
    </xf>
    <xf numFmtId="0" fontId="40" fillId="0" borderId="23" xfId="42" applyFont="1" applyBorder="1" applyAlignment="1">
      <alignment horizontal="center" vertical="center"/>
    </xf>
    <xf numFmtId="0" fontId="36" fillId="0" borderId="0" xfId="42" applyFont="1" applyAlignment="1">
      <alignment horizontal="left" vertical="top" wrapText="1"/>
    </xf>
    <xf numFmtId="0" fontId="39" fillId="0" borderId="131" xfId="51" applyFont="1" applyBorder="1" applyAlignment="1">
      <alignment horizontal="center" vertical="center" shrinkToFit="1"/>
    </xf>
    <xf numFmtId="0" fontId="39" fillId="0" borderId="40" xfId="51" applyFont="1" applyBorder="1" applyAlignment="1">
      <alignment horizontal="center" vertical="center" shrinkToFit="1"/>
    </xf>
    <xf numFmtId="49" fontId="36" fillId="0" borderId="145" xfId="42" applyNumberFormat="1" applyFont="1" applyBorder="1" applyAlignment="1">
      <alignment horizontal="center" vertical="center"/>
    </xf>
    <xf numFmtId="49" fontId="36" fillId="0" borderId="144" xfId="42" applyNumberFormat="1" applyFont="1" applyBorder="1" applyAlignment="1">
      <alignment horizontal="center" vertical="center"/>
    </xf>
    <xf numFmtId="49" fontId="36" fillId="0" borderId="151" xfId="42" applyNumberFormat="1" applyFont="1" applyBorder="1" applyAlignment="1">
      <alignment horizontal="center" vertical="center"/>
    </xf>
    <xf numFmtId="49" fontId="36" fillId="0" borderId="17" xfId="42" applyNumberFormat="1" applyFont="1" applyBorder="1" applyAlignment="1">
      <alignment horizontal="center" vertical="center"/>
    </xf>
    <xf numFmtId="49" fontId="36" fillId="0" borderId="22" xfId="42" applyNumberFormat="1" applyFont="1" applyBorder="1" applyAlignment="1">
      <alignment horizontal="center" vertical="center"/>
    </xf>
    <xf numFmtId="49" fontId="36" fillId="0" borderId="20" xfId="42" applyNumberFormat="1" applyFont="1" applyBorder="1" applyAlignment="1">
      <alignment horizontal="center" vertical="center"/>
    </xf>
    <xf numFmtId="49" fontId="36" fillId="0" borderId="10" xfId="42" applyNumberFormat="1" applyFont="1" applyBorder="1" applyAlignment="1">
      <alignment horizontal="center" vertical="center"/>
    </xf>
    <xf numFmtId="49" fontId="36" fillId="0" borderId="152" xfId="42" applyNumberFormat="1" applyFont="1" applyBorder="1" applyAlignment="1">
      <alignment horizontal="center" vertical="center"/>
    </xf>
    <xf numFmtId="0" fontId="36" fillId="0" borderId="145" xfId="51" applyFont="1" applyBorder="1" applyAlignment="1">
      <alignment horizontal="center" vertical="center" shrinkToFit="1"/>
    </xf>
    <xf numFmtId="0" fontId="36" fillId="0" borderId="144" xfId="51" applyFont="1" applyBorder="1" applyAlignment="1">
      <alignment horizontal="center" vertical="center" shrinkToFit="1"/>
    </xf>
    <xf numFmtId="0" fontId="36" fillId="0" borderId="146" xfId="51" applyFont="1" applyBorder="1" applyAlignment="1">
      <alignment horizontal="center" vertical="center" shrinkToFit="1"/>
    </xf>
    <xf numFmtId="0" fontId="36" fillId="0" borderId="0" xfId="42" applyFont="1" applyAlignment="1">
      <alignment horizontal="center" vertical="center"/>
    </xf>
    <xf numFmtId="0" fontId="45" fillId="0" borderId="179" xfId="47" applyFont="1" applyBorder="1" applyAlignment="1">
      <alignment horizontal="center" vertical="center"/>
    </xf>
    <xf numFmtId="0" fontId="45" fillId="0" borderId="180" xfId="47" applyFont="1" applyBorder="1" applyAlignment="1">
      <alignment horizontal="center" vertical="center"/>
    </xf>
    <xf numFmtId="0" fontId="45" fillId="0" borderId="181" xfId="47" applyFont="1" applyBorder="1" applyAlignment="1">
      <alignment horizontal="center" vertical="center"/>
    </xf>
    <xf numFmtId="0" fontId="84" fillId="0" borderId="0" xfId="56" applyFont="1" applyAlignment="1">
      <alignment horizontal="center" vertical="center"/>
    </xf>
    <xf numFmtId="0" fontId="85" fillId="0" borderId="119" xfId="56" applyFont="1" applyBorder="1" applyAlignment="1">
      <alignment horizontal="center" vertical="center" shrinkToFit="1"/>
    </xf>
    <xf numFmtId="0" fontId="85" fillId="0" borderId="41" xfId="56" applyFont="1" applyBorder="1" applyAlignment="1">
      <alignment horizontal="center" vertical="center" shrinkToFit="1"/>
    </xf>
    <xf numFmtId="0" fontId="85" fillId="0" borderId="204" xfId="56" applyFont="1" applyBorder="1" applyAlignment="1">
      <alignment horizontal="center" vertical="center" shrinkToFit="1"/>
    </xf>
    <xf numFmtId="0" fontId="85" fillId="0" borderId="205" xfId="56" applyFont="1" applyBorder="1" applyAlignment="1">
      <alignment horizontal="center" vertical="center" shrinkToFit="1"/>
    </xf>
    <xf numFmtId="0" fontId="85" fillId="0" borderId="45" xfId="56" applyFont="1" applyBorder="1" applyAlignment="1">
      <alignment horizontal="center" vertical="center" shrinkToFit="1"/>
    </xf>
    <xf numFmtId="0" fontId="85" fillId="0" borderId="206" xfId="56" applyFont="1" applyBorder="1" applyAlignment="1">
      <alignment horizontal="center" vertical="center" shrinkToFit="1"/>
    </xf>
    <xf numFmtId="0" fontId="84" fillId="25" borderId="17" xfId="56" applyFont="1" applyFill="1" applyBorder="1" applyAlignment="1">
      <alignment horizontal="left" vertical="center" wrapText="1"/>
    </xf>
    <xf numFmtId="0" fontId="84" fillId="25" borderId="0" xfId="56" applyFont="1" applyFill="1" applyAlignment="1">
      <alignment horizontal="left" vertical="center" wrapText="1"/>
    </xf>
    <xf numFmtId="0" fontId="84" fillId="25" borderId="18" xfId="56" applyFont="1" applyFill="1" applyBorder="1" applyAlignment="1">
      <alignment horizontal="left" vertical="center" wrapText="1"/>
    </xf>
    <xf numFmtId="0" fontId="84" fillId="25" borderId="20" xfId="56" applyFont="1" applyFill="1" applyBorder="1" applyAlignment="1">
      <alignment horizontal="left" vertical="center" wrapText="1"/>
    </xf>
    <xf numFmtId="0" fontId="84" fillId="25" borderId="10" xfId="56" applyFont="1" applyFill="1" applyBorder="1" applyAlignment="1">
      <alignment horizontal="left" vertical="center" wrapText="1"/>
    </xf>
    <xf numFmtId="0" fontId="84" fillId="25" borderId="16" xfId="56" applyFont="1" applyFill="1" applyBorder="1" applyAlignment="1">
      <alignment horizontal="left" vertical="center" wrapText="1"/>
    </xf>
    <xf numFmtId="0" fontId="86" fillId="38" borderId="12" xfId="56" applyFont="1" applyFill="1" applyBorder="1" applyAlignment="1">
      <alignment horizontal="center" vertical="center"/>
    </xf>
    <xf numFmtId="0" fontId="86" fillId="38" borderId="25" xfId="56" applyFont="1" applyFill="1" applyBorder="1" applyAlignment="1">
      <alignment horizontal="center" vertical="center"/>
    </xf>
    <xf numFmtId="0" fontId="84" fillId="38" borderId="27" xfId="56" applyFont="1" applyFill="1" applyBorder="1" applyAlignment="1">
      <alignment horizontal="left" vertical="center" wrapText="1"/>
    </xf>
    <xf numFmtId="0" fontId="84" fillId="38" borderId="0" xfId="56" applyFont="1" applyFill="1" applyAlignment="1">
      <alignment horizontal="left" vertical="center" wrapText="1"/>
    </xf>
    <xf numFmtId="0" fontId="84" fillId="38" borderId="13" xfId="56" applyFont="1" applyFill="1" applyBorder="1" applyAlignment="1">
      <alignment horizontal="left" vertical="center" wrapText="1"/>
    </xf>
    <xf numFmtId="0" fontId="84" fillId="38" borderId="64" xfId="56" applyFont="1" applyFill="1" applyBorder="1" applyAlignment="1">
      <alignment horizontal="left" vertical="center" wrapText="1"/>
    </xf>
    <xf numFmtId="0" fontId="84" fillId="38" borderId="19" xfId="56" applyFont="1" applyFill="1" applyBorder="1" applyAlignment="1">
      <alignment horizontal="left" vertical="center" wrapText="1"/>
    </xf>
    <xf numFmtId="0" fontId="84" fillId="38" borderId="23" xfId="56" applyFont="1" applyFill="1" applyBorder="1" applyAlignment="1">
      <alignment horizontal="left" vertical="center" wrapText="1"/>
    </xf>
    <xf numFmtId="0" fontId="83" fillId="34" borderId="199" xfId="56" applyFont="1" applyFill="1" applyBorder="1" applyAlignment="1">
      <alignment horizontal="center" vertical="center"/>
    </xf>
    <xf numFmtId="0" fontId="83" fillId="34" borderId="45" xfId="56" applyFont="1" applyFill="1" applyBorder="1" applyAlignment="1">
      <alignment horizontal="center" vertical="center"/>
    </xf>
    <xf numFmtId="0" fontId="95" fillId="0" borderId="199" xfId="56" applyFont="1" applyBorder="1" applyAlignment="1">
      <alignment horizontal="left" vertical="center"/>
    </xf>
    <xf numFmtId="0" fontId="95" fillId="0" borderId="45" xfId="56" applyFont="1" applyBorder="1" applyAlignment="1">
      <alignment horizontal="left" vertical="center"/>
    </xf>
    <xf numFmtId="0" fontId="90" fillId="0" borderId="200" xfId="56" applyFont="1" applyBorder="1" applyAlignment="1">
      <alignment horizontal="center" vertical="center" wrapText="1"/>
    </xf>
    <xf numFmtId="0" fontId="90" fillId="0" borderId="199" xfId="56" applyFont="1" applyBorder="1" applyAlignment="1">
      <alignment horizontal="center" vertical="center" wrapText="1"/>
    </xf>
    <xf numFmtId="0" fontId="90" fillId="0" borderId="201" xfId="56" applyFont="1" applyBorder="1" applyAlignment="1">
      <alignment horizontal="center" vertical="center" wrapText="1"/>
    </xf>
    <xf numFmtId="0" fontId="90" fillId="0" borderId="202" xfId="56" applyFont="1" applyBorder="1" applyAlignment="1">
      <alignment horizontal="center" vertical="center" wrapText="1"/>
    </xf>
    <xf numFmtId="0" fontId="90" fillId="0" borderId="0" xfId="56" applyFont="1" applyAlignment="1">
      <alignment horizontal="center" vertical="center" wrapText="1"/>
    </xf>
    <xf numFmtId="0" fontId="90" fillId="0" borderId="203" xfId="56" applyFont="1" applyBorder="1" applyAlignment="1">
      <alignment horizontal="center" vertical="center" wrapText="1"/>
    </xf>
    <xf numFmtId="0" fontId="90" fillId="0" borderId="205" xfId="56" applyFont="1" applyBorder="1" applyAlignment="1">
      <alignment horizontal="center" vertical="center" wrapText="1"/>
    </xf>
    <xf numFmtId="0" fontId="90" fillId="0" borderId="45" xfId="56" applyFont="1" applyBorder="1" applyAlignment="1">
      <alignment horizontal="center" vertical="center" wrapText="1"/>
    </xf>
    <xf numFmtId="0" fontId="90" fillId="0" borderId="206" xfId="56" applyFont="1" applyBorder="1" applyAlignment="1">
      <alignment horizontal="center" vertical="center" wrapText="1"/>
    </xf>
    <xf numFmtId="0" fontId="89" fillId="0" borderId="200" xfId="56" applyFont="1" applyBorder="1" applyAlignment="1">
      <alignment horizontal="center" vertical="center" wrapText="1"/>
    </xf>
    <xf numFmtId="0" fontId="89" fillId="0" borderId="199" xfId="56" applyFont="1" applyBorder="1" applyAlignment="1">
      <alignment horizontal="center" vertical="center" wrapText="1"/>
    </xf>
    <xf numFmtId="0" fontId="89" fillId="0" borderId="201" xfId="56" applyFont="1" applyBorder="1" applyAlignment="1">
      <alignment horizontal="center" vertical="center" wrapText="1"/>
    </xf>
    <xf numFmtId="0" fontId="89" fillId="0" borderId="202" xfId="56" applyFont="1" applyBorder="1" applyAlignment="1">
      <alignment horizontal="center" vertical="center" wrapText="1"/>
    </xf>
    <xf numFmtId="0" fontId="89" fillId="0" borderId="0" xfId="56" applyFont="1" applyAlignment="1">
      <alignment horizontal="center" vertical="center" wrapText="1"/>
    </xf>
    <xf numFmtId="0" fontId="89" fillId="0" borderId="203" xfId="56" applyFont="1" applyBorder="1" applyAlignment="1">
      <alignment horizontal="center" vertical="center" wrapText="1"/>
    </xf>
    <xf numFmtId="0" fontId="89" fillId="0" borderId="205" xfId="56" applyFont="1" applyBorder="1" applyAlignment="1">
      <alignment horizontal="center" vertical="center" wrapText="1"/>
    </xf>
    <xf numFmtId="0" fontId="89" fillId="0" borderId="45" xfId="56" applyFont="1" applyBorder="1" applyAlignment="1">
      <alignment horizontal="center" vertical="center" wrapText="1"/>
    </xf>
    <xf numFmtId="0" fontId="89" fillId="0" borderId="206" xfId="56" applyFont="1" applyBorder="1" applyAlignment="1">
      <alignment horizontal="center" vertical="center" wrapText="1"/>
    </xf>
    <xf numFmtId="0" fontId="91" fillId="0" borderId="119" xfId="56" applyFont="1" applyBorder="1" applyAlignment="1">
      <alignment horizontal="center" vertical="center"/>
    </xf>
    <xf numFmtId="0" fontId="91" fillId="0" borderId="41" xfId="56" applyFont="1" applyBorder="1" applyAlignment="1">
      <alignment horizontal="center" vertical="center"/>
    </xf>
    <xf numFmtId="0" fontId="91" fillId="0" borderId="204" xfId="56" applyFont="1" applyBorder="1" applyAlignment="1">
      <alignment horizontal="center" vertical="center"/>
    </xf>
    <xf numFmtId="0" fontId="91" fillId="0" borderId="205" xfId="56" applyFont="1" applyBorder="1" applyAlignment="1">
      <alignment horizontal="center" vertical="center"/>
    </xf>
    <xf numFmtId="0" fontId="91" fillId="0" borderId="45" xfId="56" applyFont="1" applyBorder="1" applyAlignment="1">
      <alignment horizontal="center" vertical="center"/>
    </xf>
    <xf numFmtId="0" fontId="91" fillId="0" borderId="206" xfId="56" applyFont="1" applyBorder="1" applyAlignment="1">
      <alignment horizontal="center" vertical="center"/>
    </xf>
    <xf numFmtId="0" fontId="85" fillId="27" borderId="207" xfId="56" applyFont="1" applyFill="1" applyBorder="1" applyAlignment="1">
      <alignment horizontal="center" vertical="center"/>
    </xf>
    <xf numFmtId="0" fontId="85" fillId="27" borderId="208" xfId="56" applyFont="1" applyFill="1" applyBorder="1" applyAlignment="1">
      <alignment horizontal="center" vertical="center"/>
    </xf>
    <xf numFmtId="0" fontId="85" fillId="27" borderId="209" xfId="56" applyFont="1" applyFill="1" applyBorder="1" applyAlignment="1">
      <alignment horizontal="center" vertical="center"/>
    </xf>
    <xf numFmtId="0" fontId="85" fillId="27" borderId="185" xfId="56" applyFont="1" applyFill="1" applyBorder="1" applyAlignment="1">
      <alignment horizontal="center" vertical="center"/>
    </xf>
    <xf numFmtId="0" fontId="85" fillId="27" borderId="184" xfId="56" applyFont="1" applyFill="1" applyBorder="1" applyAlignment="1">
      <alignment horizontal="center" vertical="center"/>
    </xf>
    <xf numFmtId="0" fontId="85" fillId="27" borderId="186" xfId="56" applyFont="1" applyFill="1" applyBorder="1" applyAlignment="1">
      <alignment horizontal="center" vertical="center"/>
    </xf>
    <xf numFmtId="0" fontId="93" fillId="0" borderId="0" xfId="57" applyFont="1" applyFill="1" applyAlignment="1">
      <alignment horizontal="left" vertical="top" wrapText="1"/>
    </xf>
    <xf numFmtId="0" fontId="94" fillId="39" borderId="0" xfId="56" applyFont="1" applyFill="1" applyAlignment="1">
      <alignment horizontal="center" vertical="center"/>
    </xf>
    <xf numFmtId="0" fontId="94" fillId="0" borderId="0" xfId="56" applyFont="1" applyAlignment="1">
      <alignment horizontal="left" vertical="center" wrapText="1"/>
    </xf>
    <xf numFmtId="0" fontId="83" fillId="41" borderId="0" xfId="56" applyFont="1" applyFill="1" applyAlignment="1">
      <alignment horizontal="left" vertical="center"/>
    </xf>
    <xf numFmtId="0" fontId="83" fillId="0" borderId="199" xfId="56" applyFont="1" applyBorder="1" applyAlignment="1">
      <alignment horizontal="left" vertical="center"/>
    </xf>
    <xf numFmtId="0" fontId="83" fillId="0" borderId="45" xfId="56" applyFont="1" applyBorder="1" applyAlignment="1">
      <alignment horizontal="left" vertical="center"/>
    </xf>
    <xf numFmtId="0" fontId="84" fillId="27" borderId="40" xfId="56" applyFont="1" applyFill="1" applyBorder="1" applyAlignment="1">
      <alignment horizontal="center" vertical="center"/>
    </xf>
    <xf numFmtId="0" fontId="86" fillId="0" borderId="0" xfId="56" applyFont="1" applyAlignment="1">
      <alignment horizontal="center" vertical="center" wrapText="1"/>
    </xf>
    <xf numFmtId="0" fontId="85" fillId="27" borderId="62" xfId="56" applyFont="1" applyFill="1" applyBorder="1" applyAlignment="1">
      <alignment horizontal="center" vertical="center"/>
    </xf>
    <xf numFmtId="0" fontId="89" fillId="0" borderId="200" xfId="56" applyFont="1" applyBorder="1" applyAlignment="1">
      <alignment horizontal="center" vertical="center"/>
    </xf>
    <xf numFmtId="0" fontId="89" fillId="0" borderId="199" xfId="56" applyFont="1" applyBorder="1" applyAlignment="1">
      <alignment horizontal="center" vertical="center"/>
    </xf>
    <xf numFmtId="0" fontId="89" fillId="0" borderId="201" xfId="56" applyFont="1" applyBorder="1" applyAlignment="1">
      <alignment horizontal="center" vertical="center"/>
    </xf>
    <xf numFmtId="0" fontId="89" fillId="0" borderId="202" xfId="56" applyFont="1" applyBorder="1" applyAlignment="1">
      <alignment horizontal="center" vertical="center"/>
    </xf>
    <xf numFmtId="0" fontId="89" fillId="0" borderId="0" xfId="56" applyFont="1" applyAlignment="1">
      <alignment horizontal="center" vertical="center"/>
    </xf>
    <xf numFmtId="0" fontId="89" fillId="0" borderId="203" xfId="56" applyFont="1" applyBorder="1" applyAlignment="1">
      <alignment horizontal="center" vertical="center"/>
    </xf>
    <xf numFmtId="0" fontId="92" fillId="0" borderId="68" xfId="56" applyFont="1" applyBorder="1" applyAlignment="1">
      <alignment horizontal="center" vertical="center" wrapText="1"/>
    </xf>
    <xf numFmtId="0" fontId="92" fillId="0" borderId="41" xfId="56" applyFont="1" applyBorder="1" applyAlignment="1">
      <alignment horizontal="center" vertical="center" wrapText="1"/>
    </xf>
    <xf numFmtId="0" fontId="92" fillId="0" borderId="69" xfId="56" applyFont="1" applyBorder="1" applyAlignment="1">
      <alignment horizontal="center" vertical="center" wrapText="1"/>
    </xf>
    <xf numFmtId="0" fontId="92" fillId="0" borderId="17" xfId="56" applyFont="1" applyBorder="1" applyAlignment="1">
      <alignment horizontal="center" vertical="center" wrapText="1"/>
    </xf>
    <xf numFmtId="0" fontId="92" fillId="0" borderId="0" xfId="56" applyFont="1" applyAlignment="1">
      <alignment horizontal="center" vertical="center" wrapText="1"/>
    </xf>
    <xf numFmtId="0" fontId="92" fillId="0" borderId="18" xfId="56" applyFont="1" applyBorder="1" applyAlignment="1">
      <alignment horizontal="center" vertical="center" wrapText="1"/>
    </xf>
    <xf numFmtId="0" fontId="92" fillId="0" borderId="20" xfId="56" applyFont="1" applyBorder="1" applyAlignment="1">
      <alignment horizontal="center" vertical="center" wrapText="1"/>
    </xf>
    <xf numFmtId="0" fontId="92" fillId="0" borderId="10" xfId="56" applyFont="1" applyBorder="1" applyAlignment="1">
      <alignment horizontal="center" vertical="center" wrapText="1"/>
    </xf>
    <xf numFmtId="0" fontId="92" fillId="0" borderId="16" xfId="56" applyFont="1" applyBorder="1" applyAlignment="1">
      <alignment horizontal="center" vertical="center" wrapText="1"/>
    </xf>
    <xf numFmtId="0" fontId="87" fillId="0" borderId="213" xfId="56" applyFont="1" applyBorder="1" applyAlignment="1">
      <alignment horizontal="center" vertical="center" wrapText="1"/>
    </xf>
    <xf numFmtId="0" fontId="87" fillId="0" borderId="215" xfId="56" applyFont="1" applyBorder="1" applyAlignment="1">
      <alignment horizontal="center" vertical="center" wrapText="1"/>
    </xf>
    <xf numFmtId="0" fontId="87" fillId="0" borderId="214" xfId="56" applyFont="1" applyBorder="1" applyAlignment="1">
      <alignment horizontal="center" vertical="center" wrapText="1"/>
    </xf>
    <xf numFmtId="0" fontId="87" fillId="0" borderId="17" xfId="56" applyFont="1" applyBorder="1" applyAlignment="1">
      <alignment horizontal="center" vertical="center" wrapText="1"/>
    </xf>
    <xf numFmtId="0" fontId="87" fillId="0" borderId="0" xfId="56" applyFont="1" applyAlignment="1">
      <alignment horizontal="center" vertical="center" wrapText="1"/>
    </xf>
    <xf numFmtId="0" fontId="87" fillId="0" borderId="18" xfId="56" applyFont="1" applyBorder="1" applyAlignment="1">
      <alignment horizontal="center" vertical="center" wrapText="1"/>
    </xf>
    <xf numFmtId="0" fontId="85" fillId="0" borderId="184" xfId="56" applyFont="1" applyBorder="1" applyAlignment="1">
      <alignment horizontal="center" vertical="center" wrapText="1"/>
    </xf>
    <xf numFmtId="0" fontId="85" fillId="0" borderId="184" xfId="56" applyFont="1" applyBorder="1" applyAlignment="1">
      <alignment horizontal="center" vertical="center"/>
    </xf>
    <xf numFmtId="0" fontId="85" fillId="0" borderId="0" xfId="56" applyFont="1" applyAlignment="1">
      <alignment horizontal="center" vertical="center"/>
    </xf>
    <xf numFmtId="0" fontId="92" fillId="0" borderId="119" xfId="56" applyFont="1" applyBorder="1" applyAlignment="1">
      <alignment horizontal="center" vertical="center" wrapText="1"/>
    </xf>
    <xf numFmtId="0" fontId="92" fillId="0" borderId="204" xfId="56" applyFont="1" applyBorder="1" applyAlignment="1">
      <alignment horizontal="center" vertical="center" wrapText="1"/>
    </xf>
    <xf numFmtId="0" fontId="92" fillId="0" borderId="202" xfId="56" applyFont="1" applyBorder="1" applyAlignment="1">
      <alignment horizontal="center" vertical="center" wrapText="1"/>
    </xf>
    <xf numFmtId="0" fontId="92" fillId="0" borderId="203" xfId="56" applyFont="1" applyBorder="1" applyAlignment="1">
      <alignment horizontal="center" vertical="center" wrapText="1"/>
    </xf>
    <xf numFmtId="0" fontId="92" fillId="0" borderId="205" xfId="56" applyFont="1" applyBorder="1" applyAlignment="1">
      <alignment horizontal="center" vertical="center" wrapText="1"/>
    </xf>
    <xf numFmtId="0" fontId="92" fillId="0" borderId="45" xfId="56" applyFont="1" applyBorder="1" applyAlignment="1">
      <alignment horizontal="center" vertical="center" wrapText="1"/>
    </xf>
    <xf numFmtId="0" fontId="92" fillId="0" borderId="206" xfId="56" applyFont="1" applyBorder="1" applyAlignment="1">
      <alignment horizontal="center" vertical="center" wrapText="1"/>
    </xf>
    <xf numFmtId="0" fontId="86" fillId="0" borderId="0" xfId="56" applyFont="1" applyAlignment="1">
      <alignment horizontal="left" wrapText="1"/>
    </xf>
    <xf numFmtId="0" fontId="83" fillId="38" borderId="200" xfId="56" applyFont="1" applyFill="1" applyBorder="1" applyAlignment="1">
      <alignment horizontal="center" vertical="center"/>
    </xf>
    <xf numFmtId="0" fontId="83" fillId="38" borderId="199" xfId="56" applyFont="1" applyFill="1" applyBorder="1" applyAlignment="1">
      <alignment horizontal="center" vertical="center"/>
    </xf>
    <xf numFmtId="0" fontId="83" fillId="38" borderId="201" xfId="56" applyFont="1" applyFill="1" applyBorder="1" applyAlignment="1">
      <alignment horizontal="center" vertical="center"/>
    </xf>
    <xf numFmtId="0" fontId="83" fillId="38" borderId="202" xfId="56" applyFont="1" applyFill="1" applyBorder="1" applyAlignment="1">
      <alignment horizontal="center" vertical="center"/>
    </xf>
    <xf numFmtId="0" fontId="83" fillId="38" borderId="0" xfId="56" applyFont="1" applyFill="1" applyAlignment="1">
      <alignment horizontal="center" vertical="center"/>
    </xf>
    <xf numFmtId="0" fontId="83" fillId="38" borderId="203" xfId="56" applyFont="1" applyFill="1" applyBorder="1" applyAlignment="1">
      <alignment horizontal="center" vertical="center"/>
    </xf>
    <xf numFmtId="0" fontId="96" fillId="0" borderId="0" xfId="56" applyFont="1" applyAlignment="1">
      <alignment horizontal="left" vertical="center" wrapText="1"/>
    </xf>
    <xf numFmtId="0" fontId="84" fillId="25" borderId="17" xfId="56" applyFont="1" applyFill="1" applyBorder="1" applyAlignment="1">
      <alignment horizontal="left" vertical="center"/>
    </xf>
    <xf numFmtId="0" fontId="84" fillId="25" borderId="0" xfId="56" applyFont="1" applyFill="1" applyAlignment="1">
      <alignment horizontal="left" vertical="center"/>
    </xf>
    <xf numFmtId="0" fontId="84" fillId="25" borderId="18" xfId="56" applyFont="1" applyFill="1" applyBorder="1" applyAlignment="1">
      <alignment horizontal="left" vertical="center"/>
    </xf>
    <xf numFmtId="0" fontId="84" fillId="25" borderId="20" xfId="56" applyFont="1" applyFill="1" applyBorder="1" applyAlignment="1">
      <alignment horizontal="left" vertical="center"/>
    </xf>
    <xf numFmtId="0" fontId="84" fillId="25" borderId="10" xfId="56" applyFont="1" applyFill="1" applyBorder="1" applyAlignment="1">
      <alignment horizontal="left" vertical="center"/>
    </xf>
    <xf numFmtId="0" fontId="84" fillId="25" borderId="16" xfId="56" applyFont="1" applyFill="1" applyBorder="1" applyAlignment="1">
      <alignment horizontal="left" vertical="center"/>
    </xf>
    <xf numFmtId="0" fontId="96" fillId="0" borderId="0" xfId="56" applyFont="1" applyAlignment="1">
      <alignment horizontal="left" vertical="center"/>
    </xf>
    <xf numFmtId="0" fontId="86" fillId="0" borderId="0" xfId="56" applyFont="1" applyAlignment="1">
      <alignment horizontal="left" vertical="center"/>
    </xf>
    <xf numFmtId="0" fontId="84" fillId="0" borderId="210" xfId="56" applyFont="1" applyBorder="1" applyAlignment="1">
      <alignment horizontal="left" vertical="top" wrapText="1"/>
    </xf>
    <xf numFmtId="0" fontId="84" fillId="0" borderId="41" xfId="56" applyFont="1" applyBorder="1" applyAlignment="1">
      <alignment horizontal="left" vertical="top" wrapText="1"/>
    </xf>
    <xf numFmtId="0" fontId="84" fillId="0" borderId="211" xfId="56" applyFont="1" applyBorder="1" applyAlignment="1">
      <alignment horizontal="left" vertical="top" wrapText="1"/>
    </xf>
    <xf numFmtId="0" fontId="84" fillId="0" borderId="76" xfId="56" applyFont="1" applyBorder="1" applyAlignment="1">
      <alignment horizontal="left" vertical="top" wrapText="1"/>
    </xf>
    <xf numFmtId="0" fontId="84" fillId="0" borderId="0" xfId="56" applyFont="1" applyAlignment="1">
      <alignment horizontal="left" vertical="top" wrapText="1"/>
    </xf>
    <xf numFmtId="0" fontId="84" fillId="0" borderId="75" xfId="56" applyFont="1" applyBorder="1" applyAlignment="1">
      <alignment horizontal="left" vertical="top" wrapText="1"/>
    </xf>
    <xf numFmtId="0" fontId="84" fillId="0" borderId="212" xfId="56" applyFont="1" applyBorder="1" applyAlignment="1">
      <alignment horizontal="left" vertical="top" wrapText="1"/>
    </xf>
    <xf numFmtId="0" fontId="84" fillId="0" borderId="74" xfId="56" applyFont="1" applyBorder="1" applyAlignment="1">
      <alignment horizontal="left" vertical="top" wrapText="1"/>
    </xf>
    <xf numFmtId="0" fontId="84" fillId="0" borderId="162" xfId="56" applyFont="1" applyBorder="1" applyAlignment="1">
      <alignment horizontal="left" vertical="top" wrapText="1"/>
    </xf>
    <xf numFmtId="0" fontId="86" fillId="25" borderId="17" xfId="56" applyFont="1" applyFill="1" applyBorder="1" applyAlignment="1">
      <alignment horizontal="left" vertical="center" wrapText="1"/>
    </xf>
    <xf numFmtId="0" fontId="86" fillId="25" borderId="0" xfId="56" applyFont="1" applyFill="1" applyAlignment="1">
      <alignment horizontal="left" vertical="center" wrapText="1"/>
    </xf>
    <xf numFmtId="0" fontId="86" fillId="25" borderId="18" xfId="56" applyFont="1" applyFill="1" applyBorder="1" applyAlignment="1">
      <alignment horizontal="left" vertical="center" wrapText="1"/>
    </xf>
    <xf numFmtId="0" fontId="86" fillId="25" borderId="20" xfId="56" applyFont="1" applyFill="1" applyBorder="1" applyAlignment="1">
      <alignment horizontal="left" vertical="center" wrapText="1"/>
    </xf>
    <xf numFmtId="0" fontId="86" fillId="25" borderId="10" xfId="56" applyFont="1" applyFill="1" applyBorder="1" applyAlignment="1">
      <alignment horizontal="left" vertical="center" wrapText="1"/>
    </xf>
    <xf numFmtId="0" fontId="86" fillId="25" borderId="16" xfId="56" applyFont="1" applyFill="1" applyBorder="1" applyAlignment="1">
      <alignment horizontal="left" vertical="center" wrapText="1"/>
    </xf>
    <xf numFmtId="0" fontId="86" fillId="0" borderId="74" xfId="56" applyFont="1" applyBorder="1" applyAlignment="1">
      <alignment horizontal="left" vertical="center"/>
    </xf>
    <xf numFmtId="0" fontId="85" fillId="0" borderId="27" xfId="56" applyFont="1" applyBorder="1" applyAlignment="1">
      <alignment horizontal="center" vertical="center" wrapText="1"/>
    </xf>
    <xf numFmtId="0" fontId="85" fillId="0" borderId="0" xfId="56" applyFont="1" applyAlignment="1">
      <alignment horizontal="center" vertical="center" wrapText="1"/>
    </xf>
    <xf numFmtId="0" fontId="87" fillId="0" borderId="0" xfId="56" applyFont="1" applyAlignment="1">
      <alignment horizontal="left" vertical="center" wrapText="1"/>
    </xf>
    <xf numFmtId="0" fontId="84" fillId="25" borderId="0" xfId="56" applyFont="1" applyFill="1" applyAlignment="1">
      <alignment horizontal="center" vertical="center"/>
    </xf>
    <xf numFmtId="0" fontId="84" fillId="25" borderId="18" xfId="56" applyFont="1" applyFill="1" applyBorder="1" applyAlignment="1">
      <alignment horizontal="center" vertical="center"/>
    </xf>
    <xf numFmtId="0" fontId="80" fillId="38" borderId="27" xfId="56" applyFont="1" applyFill="1" applyBorder="1">
      <alignment vertical="center"/>
    </xf>
    <xf numFmtId="0" fontId="80" fillId="38" borderId="0" xfId="56" applyFont="1" applyFill="1">
      <alignment vertical="center"/>
    </xf>
    <xf numFmtId="0" fontId="80" fillId="38" borderId="13" xfId="56" applyFont="1" applyFill="1" applyBorder="1">
      <alignment vertical="center"/>
    </xf>
    <xf numFmtId="0" fontId="80" fillId="38" borderId="64" xfId="56" applyFont="1" applyFill="1" applyBorder="1">
      <alignment vertical="center"/>
    </xf>
    <xf numFmtId="0" fontId="80" fillId="38" borderId="19" xfId="56" applyFont="1" applyFill="1" applyBorder="1">
      <alignment vertical="center"/>
    </xf>
    <xf numFmtId="0" fontId="80" fillId="38" borderId="23" xfId="56" applyFont="1" applyFill="1" applyBorder="1">
      <alignment vertical="center"/>
    </xf>
    <xf numFmtId="0" fontId="87" fillId="27" borderId="0" xfId="56" applyFont="1" applyFill="1" applyAlignment="1">
      <alignment horizontal="left" vertical="center" wrapText="1"/>
    </xf>
    <xf numFmtId="0" fontId="87" fillId="38" borderId="27" xfId="56" applyFont="1" applyFill="1" applyBorder="1" applyAlignment="1">
      <alignment horizontal="left" vertical="center" wrapText="1"/>
    </xf>
    <xf numFmtId="0" fontId="87" fillId="38" borderId="0" xfId="56" applyFont="1" applyFill="1" applyAlignment="1">
      <alignment horizontal="left" vertical="center" wrapText="1"/>
    </xf>
    <xf numFmtId="0" fontId="87" fillId="38" borderId="13" xfId="56" applyFont="1" applyFill="1" applyBorder="1" applyAlignment="1">
      <alignment horizontal="left" vertical="center" wrapText="1"/>
    </xf>
    <xf numFmtId="0" fontId="87" fillId="38" borderId="64" xfId="56" applyFont="1" applyFill="1" applyBorder="1" applyAlignment="1">
      <alignment horizontal="left" vertical="center" wrapText="1"/>
    </xf>
    <xf numFmtId="0" fontId="87" fillId="38" borderId="19" xfId="56" applyFont="1" applyFill="1" applyBorder="1" applyAlignment="1">
      <alignment horizontal="left" vertical="center" wrapText="1"/>
    </xf>
    <xf numFmtId="0" fontId="87" fillId="38" borderId="23" xfId="56" applyFont="1" applyFill="1" applyBorder="1" applyAlignment="1">
      <alignment horizontal="left" vertical="center" wrapText="1"/>
    </xf>
    <xf numFmtId="49" fontId="86" fillId="25" borderId="0" xfId="56" applyNumberFormat="1" applyFont="1" applyFill="1" applyAlignment="1">
      <alignment horizontal="left" vertical="center"/>
    </xf>
    <xf numFmtId="0" fontId="100" fillId="34" borderId="199" xfId="56" applyFont="1" applyFill="1" applyBorder="1" applyAlignment="1">
      <alignment horizontal="center" vertical="center"/>
    </xf>
    <xf numFmtId="0" fontId="100" fillId="34" borderId="45" xfId="56" applyFont="1" applyFill="1" applyBorder="1" applyAlignment="1">
      <alignment horizontal="center" vertical="center"/>
    </xf>
    <xf numFmtId="0" fontId="101" fillId="0" borderId="199" xfId="56" applyFont="1" applyBorder="1" applyAlignment="1">
      <alignment horizontal="left" vertical="center"/>
    </xf>
    <xf numFmtId="0" fontId="101" fillId="0" borderId="0" xfId="56" applyFont="1" applyAlignment="1">
      <alignment horizontal="left" vertical="center"/>
    </xf>
    <xf numFmtId="0" fontId="93" fillId="0" borderId="0" xfId="57" applyFont="1" applyFill="1" applyAlignment="1">
      <alignment horizontal="center" vertical="center" shrinkToFit="1"/>
    </xf>
    <xf numFmtId="0" fontId="84" fillId="25" borderId="215" xfId="56" applyFont="1" applyFill="1" applyBorder="1" applyAlignment="1">
      <alignment horizontal="left" vertical="center" wrapText="1"/>
    </xf>
    <xf numFmtId="0" fontId="84" fillId="25" borderId="218" xfId="56" applyFont="1" applyFill="1" applyBorder="1" applyAlignment="1">
      <alignment horizontal="left" vertical="center" wrapText="1"/>
    </xf>
    <xf numFmtId="0" fontId="86" fillId="38" borderId="0" xfId="56" applyFont="1" applyFill="1" applyAlignment="1">
      <alignment horizontal="center" vertical="center"/>
    </xf>
    <xf numFmtId="0" fontId="84" fillId="25" borderId="17" xfId="56" applyFont="1" applyFill="1" applyBorder="1" applyAlignment="1">
      <alignment horizontal="left" vertical="top" wrapText="1"/>
    </xf>
    <xf numFmtId="0" fontId="84" fillId="25" borderId="0" xfId="56" applyFont="1" applyFill="1" applyAlignment="1">
      <alignment horizontal="left" vertical="top" wrapText="1"/>
    </xf>
    <xf numFmtId="0" fontId="84" fillId="25" borderId="18" xfId="56" applyFont="1" applyFill="1" applyBorder="1" applyAlignment="1">
      <alignment horizontal="left" vertical="top" wrapText="1"/>
    </xf>
    <xf numFmtId="0" fontId="83" fillId="40" borderId="40" xfId="56" applyFont="1" applyFill="1" applyBorder="1" applyAlignment="1">
      <alignment horizontal="center" vertical="center" wrapText="1"/>
    </xf>
    <xf numFmtId="0" fontId="83" fillId="40" borderId="40" xfId="56" applyFont="1" applyFill="1" applyBorder="1" applyAlignment="1">
      <alignment horizontal="left" vertical="center" wrapText="1"/>
    </xf>
    <xf numFmtId="0" fontId="86" fillId="38" borderId="216" xfId="56" applyFont="1" applyFill="1" applyBorder="1" applyAlignment="1">
      <alignment horizontal="center" vertical="center"/>
    </xf>
    <xf numFmtId="0" fontId="86" fillId="38" borderId="218" xfId="56" applyFont="1" applyFill="1" applyBorder="1" applyAlignment="1">
      <alignment horizontal="center" vertical="center"/>
    </xf>
    <xf numFmtId="0" fontId="84" fillId="38" borderId="17" xfId="56" applyFont="1" applyFill="1" applyBorder="1" applyAlignment="1">
      <alignment horizontal="left" vertical="center" wrapText="1"/>
    </xf>
    <xf numFmtId="0" fontId="84" fillId="38" borderId="215" xfId="56" applyFont="1" applyFill="1" applyBorder="1" applyAlignment="1">
      <alignment horizontal="left" vertical="center" wrapText="1"/>
    </xf>
    <xf numFmtId="0" fontId="84" fillId="38" borderId="218" xfId="56" applyFont="1" applyFill="1" applyBorder="1" applyAlignment="1">
      <alignment horizontal="left" vertical="center" wrapText="1"/>
    </xf>
    <xf numFmtId="0" fontId="84" fillId="38" borderId="18" xfId="56" applyFont="1" applyFill="1" applyBorder="1" applyAlignment="1">
      <alignment horizontal="left" vertical="center" wrapText="1"/>
    </xf>
    <xf numFmtId="0" fontId="84" fillId="38" borderId="20" xfId="56" applyFont="1" applyFill="1" applyBorder="1" applyAlignment="1">
      <alignment horizontal="left" vertical="center" wrapText="1"/>
    </xf>
    <xf numFmtId="0" fontId="84" fillId="38" borderId="10" xfId="56" applyFont="1" applyFill="1" applyBorder="1" applyAlignment="1">
      <alignment horizontal="left" vertical="center" wrapText="1"/>
    </xf>
    <xf numFmtId="0" fontId="84" fillId="38" borderId="16" xfId="56" applyFont="1" applyFill="1" applyBorder="1" applyAlignment="1">
      <alignment horizontal="left" vertical="center" wrapText="1"/>
    </xf>
    <xf numFmtId="0" fontId="84" fillId="25" borderId="20" xfId="56" applyFont="1" applyFill="1" applyBorder="1" applyAlignment="1">
      <alignment horizontal="left" vertical="top" wrapText="1"/>
    </xf>
    <xf numFmtId="0" fontId="84" fillId="25" borderId="10" xfId="56" applyFont="1" applyFill="1" applyBorder="1" applyAlignment="1">
      <alignment horizontal="left" vertical="top" wrapText="1"/>
    </xf>
    <xf numFmtId="0" fontId="84" fillId="25" borderId="16" xfId="56" applyFont="1" applyFill="1" applyBorder="1" applyAlignment="1">
      <alignment horizontal="left" vertical="top" wrapText="1"/>
    </xf>
    <xf numFmtId="0" fontId="103" fillId="0" borderId="0" xfId="56" applyFont="1" applyAlignment="1">
      <alignment horizontal="left" vertical="center"/>
    </xf>
    <xf numFmtId="0" fontId="86" fillId="38" borderId="27" xfId="56" applyFont="1" applyFill="1" applyBorder="1" applyAlignment="1">
      <alignment horizontal="left" vertical="center" wrapText="1"/>
    </xf>
    <xf numFmtId="0" fontId="86" fillId="38" borderId="0" xfId="56" applyFont="1" applyFill="1" applyAlignment="1">
      <alignment horizontal="left" vertical="center" wrapText="1"/>
    </xf>
    <xf numFmtId="0" fontId="86" fillId="38" borderId="13" xfId="56" applyFont="1" applyFill="1" applyBorder="1" applyAlignment="1">
      <alignment horizontal="left" vertical="center" wrapText="1"/>
    </xf>
    <xf numFmtId="0" fontId="86" fillId="38" borderId="64" xfId="56" applyFont="1" applyFill="1" applyBorder="1" applyAlignment="1">
      <alignment horizontal="left" vertical="center" wrapText="1"/>
    </xf>
    <xf numFmtId="0" fontId="86" fillId="38" borderId="19" xfId="56" applyFont="1" applyFill="1" applyBorder="1" applyAlignment="1">
      <alignment horizontal="left" vertical="center" wrapText="1"/>
    </xf>
    <xf numFmtId="0" fontId="86" fillId="38" borderId="23" xfId="56" applyFont="1" applyFill="1" applyBorder="1" applyAlignment="1">
      <alignment horizontal="left" vertical="center" wrapText="1"/>
    </xf>
    <xf numFmtId="0" fontId="104" fillId="40" borderId="0" xfId="56" applyFont="1" applyFill="1" applyAlignment="1">
      <alignment horizontal="left" vertical="center"/>
    </xf>
    <xf numFmtId="0" fontId="105" fillId="0" borderId="184" xfId="56" applyFont="1" applyBorder="1" applyAlignment="1">
      <alignment horizontal="left" vertical="center" wrapText="1"/>
    </xf>
    <xf numFmtId="0" fontId="105" fillId="0" borderId="186" xfId="56" applyFont="1" applyBorder="1" applyAlignment="1">
      <alignment horizontal="left" vertical="center" wrapText="1"/>
    </xf>
    <xf numFmtId="0" fontId="105" fillId="0" borderId="0" xfId="56" applyFont="1" applyAlignment="1">
      <alignment horizontal="left" vertical="center" wrapText="1"/>
    </xf>
    <xf numFmtId="0" fontId="105" fillId="0" borderId="18" xfId="56" applyFont="1" applyBorder="1" applyAlignment="1">
      <alignment horizontal="left" vertical="center" wrapText="1"/>
    </xf>
    <xf numFmtId="0" fontId="105" fillId="0" borderId="10" xfId="56" applyFont="1" applyBorder="1" applyAlignment="1">
      <alignment horizontal="left" vertical="center" wrapText="1"/>
    </xf>
    <xf numFmtId="0" fontId="105" fillId="0" borderId="16" xfId="56" applyFont="1" applyBorder="1" applyAlignment="1">
      <alignment horizontal="left" vertical="center" wrapText="1"/>
    </xf>
    <xf numFmtId="0" fontId="91" fillId="0" borderId="40" xfId="56" applyFont="1" applyBorder="1" applyAlignment="1">
      <alignment horizontal="center" vertical="center" wrapText="1"/>
    </xf>
    <xf numFmtId="0" fontId="105" fillId="0" borderId="40" xfId="56" applyFont="1" applyBorder="1" applyAlignment="1">
      <alignment horizontal="center" vertical="center"/>
    </xf>
    <xf numFmtId="0" fontId="105" fillId="0" borderId="40" xfId="56" applyFont="1" applyBorder="1" applyAlignment="1">
      <alignment horizontal="center" vertical="center" wrapText="1"/>
    </xf>
    <xf numFmtId="0" fontId="84" fillId="0" borderId="16" xfId="56" applyFont="1" applyBorder="1" applyAlignment="1">
      <alignment horizontal="center" vertical="center"/>
    </xf>
    <xf numFmtId="0" fontId="84" fillId="0" borderId="63" xfId="56" applyFont="1" applyBorder="1" applyAlignment="1">
      <alignment horizontal="center" vertical="center"/>
    </xf>
    <xf numFmtId="0" fontId="84" fillId="0" borderId="40" xfId="56" applyFont="1" applyBorder="1" applyAlignment="1">
      <alignment horizontal="center" vertical="center"/>
    </xf>
    <xf numFmtId="0" fontId="105" fillId="0" borderId="185" xfId="56" applyFont="1" applyBorder="1" applyAlignment="1">
      <alignment horizontal="center" vertical="center" wrapText="1"/>
    </xf>
    <xf numFmtId="0" fontId="105" fillId="0" borderId="184" xfId="56" applyFont="1" applyBorder="1" applyAlignment="1">
      <alignment horizontal="center" vertical="center" wrapText="1"/>
    </xf>
    <xf numFmtId="0" fontId="105" fillId="0" borderId="163" xfId="56" applyFont="1" applyBorder="1" applyAlignment="1">
      <alignment horizontal="center" vertical="center" wrapText="1"/>
    </xf>
    <xf numFmtId="0" fontId="105" fillId="0" borderId="17" xfId="56" applyFont="1" applyBorder="1" applyAlignment="1">
      <alignment horizontal="center" vertical="center" wrapText="1"/>
    </xf>
    <xf numFmtId="0" fontId="105" fillId="0" borderId="0" xfId="56" applyFont="1" applyAlignment="1">
      <alignment horizontal="center" vertical="center" wrapText="1"/>
    </xf>
    <xf numFmtId="0" fontId="105" fillId="0" borderId="75" xfId="56" applyFont="1" applyBorder="1" applyAlignment="1">
      <alignment horizontal="center" vertical="center" wrapText="1"/>
    </xf>
    <xf numFmtId="0" fontId="105" fillId="0" borderId="20" xfId="56" applyFont="1" applyBorder="1" applyAlignment="1">
      <alignment horizontal="center" vertical="center" wrapText="1"/>
    </xf>
    <xf numFmtId="0" fontId="105" fillId="0" borderId="10" xfId="56" applyFont="1" applyBorder="1" applyAlignment="1">
      <alignment horizontal="center" vertical="center" wrapText="1"/>
    </xf>
    <xf numFmtId="0" fontId="105" fillId="0" borderId="92" xfId="56" applyFont="1" applyBorder="1" applyAlignment="1">
      <alignment horizontal="center" vertical="center" wrapText="1"/>
    </xf>
    <xf numFmtId="0" fontId="97" fillId="0" borderId="40" xfId="56" applyFont="1" applyBorder="1" applyAlignment="1">
      <alignment horizontal="center" vertical="center" wrapText="1"/>
    </xf>
    <xf numFmtId="0" fontId="97" fillId="0" borderId="40" xfId="56" applyFont="1" applyBorder="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桁区切り 2 2" xfId="46" xr:uid="{00000000-0005-0000-0000-000022000000}"/>
    <cellStyle name="桁区切り 2 3" xfId="48" xr:uid="{00000000-0005-0000-0000-000023000000}"/>
    <cellStyle name="桁区切り 2 4" xfId="50" xr:uid="{00000000-0005-0000-0000-000024000000}"/>
    <cellStyle name="桁区切り 2 5" xfId="52" xr:uid="{00000000-0005-0000-0000-000025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F000000}"/>
    <cellStyle name="標準 3" xfId="43" xr:uid="{00000000-0005-0000-0000-000030000000}"/>
    <cellStyle name="標準 3 2" xfId="45" xr:uid="{00000000-0005-0000-0000-000031000000}"/>
    <cellStyle name="標準 3 3" xfId="47" xr:uid="{00000000-0005-0000-0000-000032000000}"/>
    <cellStyle name="標準 3 4" xfId="49" xr:uid="{00000000-0005-0000-0000-000033000000}"/>
    <cellStyle name="標準 3 5" xfId="51" xr:uid="{00000000-0005-0000-0000-000034000000}"/>
    <cellStyle name="標準 4" xfId="53" xr:uid="{00000000-0005-0000-0000-000035000000}"/>
    <cellStyle name="標準 5" xfId="54" xr:uid="{00000000-0005-0000-0000-000036000000}"/>
    <cellStyle name="標準 6" xfId="55" xr:uid="{00000000-0005-0000-0000-000037000000}"/>
    <cellStyle name="標準 7" xfId="56" xr:uid="{00000000-0005-0000-0000-000038000000}"/>
    <cellStyle name="良い" xfId="41" builtinId="26" customBuiltin="1"/>
  </cellStyles>
  <dxfs count="1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bgColor theme="0"/>
        </patternFill>
      </fill>
      <border>
        <left/>
        <right/>
        <bottom/>
        <vertical/>
        <horizontal/>
      </border>
    </dxf>
    <dxf>
      <fill>
        <patternFill>
          <bgColor rgb="FFFFC000"/>
        </patternFill>
      </fill>
    </dxf>
    <dxf>
      <font>
        <color theme="0"/>
      </font>
      <fill>
        <patternFill>
          <bgColor rgb="FF00B0F0"/>
        </patternFill>
      </fill>
    </dxf>
    <dxf>
      <fill>
        <patternFill>
          <bgColor rgb="FFFFFFCC"/>
        </patternFill>
      </fill>
    </dxf>
    <dxf>
      <fill>
        <patternFill>
          <bgColor rgb="FFFFFFCC"/>
        </patternFill>
      </fill>
    </dxf>
    <dxf>
      <font>
        <color theme="0"/>
      </font>
    </dxf>
    <dxf>
      <fill>
        <patternFill>
          <bgColor rgb="FFFFFFCC"/>
        </patternFill>
      </fill>
    </dxf>
    <dxf>
      <fill>
        <patternFill>
          <bgColor rgb="FFFFFF00"/>
        </patternFill>
      </fill>
    </dxf>
    <dxf>
      <fill>
        <patternFill>
          <bgColor rgb="FFFFFF00"/>
        </patternFill>
      </fill>
    </dxf>
    <dxf>
      <fill>
        <patternFill>
          <bgColor rgb="FFFFFFCC"/>
        </patternFill>
      </fill>
    </dxf>
    <dxf>
      <font>
        <color rgb="FFFFCCCC"/>
      </font>
    </dxf>
    <dxf>
      <font>
        <color theme="0"/>
      </font>
    </dxf>
    <dxf>
      <font>
        <color theme="0"/>
      </font>
    </dxf>
    <dxf>
      <fill>
        <patternFill>
          <bgColor rgb="FFFFFF00"/>
        </patternFill>
      </fill>
    </dxf>
    <dxf>
      <fill>
        <patternFill>
          <bgColor rgb="FFFFFF00"/>
        </patternFill>
      </fill>
    </dxf>
    <dxf>
      <font>
        <color theme="0"/>
      </font>
    </dxf>
    <dxf>
      <font>
        <color auto="1"/>
      </font>
      <fill>
        <patternFill>
          <bgColor rgb="FFFFFFCC"/>
        </patternFill>
      </fill>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theme="0"/>
        </patternFill>
      </fill>
      <border>
        <top/>
        <bottom/>
        <vertical/>
        <horizontal/>
      </border>
    </dxf>
    <dxf>
      <font>
        <color theme="0"/>
      </font>
    </dxf>
    <dxf>
      <font>
        <color theme="0"/>
      </font>
    </dxf>
    <dxf>
      <font>
        <color theme="0"/>
      </font>
      <fill>
        <patternFill>
          <bgColor theme="0"/>
        </patternFill>
      </fill>
      <border>
        <left/>
        <right/>
        <vertical/>
        <horizontal/>
      </border>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fill>
        <patternFill>
          <bgColor theme="0"/>
        </patternFill>
      </fill>
      <border>
        <left/>
        <right/>
        <top/>
        <bottom/>
        <vertical/>
        <horizontal/>
      </border>
    </dxf>
    <dxf>
      <font>
        <color theme="0"/>
      </font>
    </dxf>
    <dxf>
      <font>
        <color theme="0"/>
      </font>
    </dxf>
    <dxf>
      <fill>
        <patternFill>
          <bgColor rgb="FFFFFFCC"/>
        </patternFill>
      </fill>
    </dxf>
    <dxf>
      <fill>
        <patternFill>
          <bgColor rgb="FFFFFFCC"/>
        </patternFill>
      </fill>
    </dxf>
    <dxf>
      <font>
        <color theme="0"/>
      </font>
      <fill>
        <patternFill patternType="none">
          <bgColor auto="1"/>
        </patternFill>
      </fill>
    </dxf>
    <dxf>
      <font>
        <color rgb="FFFFFF00"/>
      </font>
    </dxf>
    <dxf>
      <font>
        <color theme="0"/>
      </font>
    </dxf>
    <dxf>
      <font>
        <color rgb="FFFFFF00"/>
      </font>
    </dxf>
    <dxf>
      <font>
        <color rgb="FFFFFF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ill>
        <patternFill>
          <bgColor rgb="FFFFFF00"/>
        </patternFill>
      </fill>
    </dxf>
    <dxf>
      <fill>
        <patternFill>
          <bgColor rgb="FFFFFFCC"/>
        </patternFill>
      </fill>
    </dxf>
    <dxf>
      <fill>
        <patternFill>
          <bgColor rgb="FFFFFF00"/>
        </patternFill>
      </fill>
    </dxf>
    <dxf>
      <font>
        <color theme="1"/>
      </font>
      <fill>
        <patternFill patternType="none">
          <bgColor auto="1"/>
        </patternFill>
      </fill>
    </dxf>
    <dxf>
      <font>
        <b/>
        <i val="0"/>
        <color auto="1"/>
      </font>
      <fill>
        <patternFill>
          <bgColor rgb="FFFFCCCC"/>
        </patternFill>
      </fill>
    </dxf>
    <dxf>
      <font>
        <b/>
        <i val="0"/>
      </font>
      <fill>
        <patternFill>
          <bgColor rgb="FFCCECFF"/>
        </patternFill>
      </fill>
    </dxf>
    <dxf>
      <fill>
        <patternFill>
          <bgColor rgb="FFFFFFCC"/>
        </patternFill>
      </fill>
    </dxf>
    <dxf>
      <fill>
        <patternFill>
          <bgColor rgb="FFFFFF00"/>
        </patternFill>
      </fill>
    </dxf>
    <dxf>
      <fill>
        <patternFill>
          <bgColor rgb="FFFFFFCC"/>
        </patternFill>
      </fill>
    </dxf>
    <dxf>
      <font>
        <color theme="1"/>
      </font>
      <fill>
        <patternFill>
          <bgColor rgb="FFFFFFCC"/>
        </patternFill>
      </fill>
    </dxf>
    <dxf>
      <font>
        <color theme="0"/>
      </font>
      <fill>
        <patternFill>
          <bgColor theme="0"/>
        </patternFill>
      </fill>
      <border>
        <left/>
        <right/>
        <top/>
        <bottom/>
        <vertical/>
        <horizontal/>
      </border>
    </dxf>
    <dxf>
      <fill>
        <patternFill>
          <bgColor rgb="FFFFFFCC"/>
        </patternFill>
      </fill>
    </dxf>
    <dxf>
      <font>
        <color theme="1"/>
      </font>
      <fill>
        <patternFill>
          <bgColor rgb="FFFFFFCC"/>
        </patternFill>
      </fill>
    </dxf>
    <dxf>
      <font>
        <color theme="0"/>
      </font>
      <fill>
        <patternFill>
          <bgColor theme="0"/>
        </patternFill>
      </fill>
      <border>
        <top/>
        <bottom/>
        <vertical/>
        <horizontal/>
      </border>
    </dxf>
    <dxf>
      <fill>
        <patternFill>
          <bgColor rgb="FFFFFFCC"/>
        </patternFill>
      </fill>
    </dxf>
    <dxf>
      <font>
        <color theme="0"/>
      </font>
      <fill>
        <patternFill>
          <bgColor theme="0"/>
        </patternFill>
      </fill>
      <border>
        <left/>
        <right/>
        <vertical/>
        <horizontal/>
      </border>
    </dxf>
    <dxf>
      <fill>
        <patternFill>
          <bgColor rgb="FFFFFFCC"/>
        </patternFill>
      </fill>
    </dxf>
    <dxf>
      <font>
        <color theme="0"/>
      </font>
    </dxf>
    <dxf>
      <fill>
        <patternFill>
          <bgColor rgb="FFFFFF00"/>
        </patternFill>
      </fill>
    </dxf>
    <dxf>
      <font>
        <color theme="0"/>
      </font>
      <fill>
        <patternFill>
          <bgColor theme="0"/>
        </patternFill>
      </fill>
      <border>
        <top/>
        <bottom/>
        <vertical/>
        <horizontal/>
      </border>
    </dxf>
    <dxf>
      <font>
        <color theme="0"/>
      </font>
      <fill>
        <patternFill>
          <bgColor theme="0"/>
        </patternFill>
      </fill>
      <border>
        <left/>
        <right/>
        <vertical/>
        <horizontal/>
      </border>
    </dxf>
    <dxf>
      <fill>
        <patternFill>
          <bgColor theme="1"/>
        </patternFill>
      </fill>
    </dxf>
    <dxf>
      <fill>
        <patternFill>
          <bgColor rgb="FFFFFFCC"/>
        </patternFill>
      </fill>
    </dxf>
    <dxf>
      <font>
        <color theme="0"/>
      </font>
    </dxf>
    <dxf>
      <fill>
        <patternFill>
          <bgColor rgb="FFCCECFF"/>
        </patternFill>
      </fill>
    </dxf>
    <dxf>
      <fill>
        <patternFill>
          <bgColor rgb="FFFFCCCC"/>
        </patternFill>
      </fill>
    </dxf>
    <dxf>
      <font>
        <color theme="0"/>
      </font>
      <fill>
        <patternFill>
          <bgColor theme="0"/>
        </patternFill>
      </fill>
    </dxf>
    <dxf>
      <font>
        <color theme="0"/>
      </font>
      <fill>
        <patternFill>
          <bgColor theme="0"/>
        </patternFill>
      </fill>
    </dxf>
    <dxf>
      <fill>
        <patternFill>
          <bgColor rgb="FFCCECFF"/>
        </patternFill>
      </fill>
    </dxf>
    <dxf>
      <fill>
        <patternFill>
          <bgColor rgb="FFFFCCCC"/>
        </patternFill>
      </fill>
    </dxf>
    <dxf>
      <fill>
        <patternFill>
          <bgColor rgb="FFFFCCCC"/>
        </patternFill>
      </fill>
    </dxf>
    <dxf>
      <font>
        <color theme="0"/>
      </font>
      <fill>
        <patternFill>
          <bgColor theme="0"/>
        </patternFill>
      </fill>
      <border>
        <left/>
        <right/>
        <top/>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vertical/>
        <horizontal/>
      </border>
    </dxf>
    <dxf>
      <font>
        <color theme="0"/>
      </font>
      <fill>
        <patternFill>
          <bgColor theme="0"/>
        </patternFill>
      </fill>
      <border>
        <top/>
        <bottom/>
        <vertical/>
        <horizontal/>
      </border>
    </dxf>
    <dxf>
      <fill>
        <patternFill>
          <bgColor rgb="FFFF0000"/>
        </patternFill>
      </fill>
    </dxf>
    <dxf>
      <fill>
        <patternFill>
          <bgColor rgb="FFCCECFF"/>
        </patternFill>
      </fill>
    </dxf>
    <dxf>
      <fill>
        <patternFill>
          <bgColor rgb="FFFFCCCC"/>
        </patternFill>
      </fill>
    </dxf>
    <dxf>
      <font>
        <color theme="0"/>
      </font>
      <fill>
        <patternFill>
          <bgColor theme="0"/>
        </patternFill>
      </fill>
      <border>
        <left/>
        <right/>
        <bottom/>
        <vertical/>
        <horizontal/>
      </border>
    </dxf>
    <dxf>
      <font>
        <color theme="0"/>
      </font>
      <fill>
        <patternFill patternType="none">
          <bgColor auto="1"/>
        </patternFill>
      </fill>
      <border>
        <left/>
        <right/>
        <vertical/>
        <horizontal/>
      </border>
    </dxf>
    <dxf>
      <font>
        <color theme="0"/>
      </font>
      <fill>
        <patternFill>
          <bgColor theme="0"/>
        </patternFill>
      </fill>
    </dxf>
    <dxf>
      <font>
        <color theme="0"/>
      </font>
      <border>
        <right/>
        <top/>
        <bottom/>
        <vertical/>
        <horizontal/>
      </border>
    </dxf>
    <dxf>
      <fill>
        <patternFill>
          <bgColor rgb="FFCCECFF"/>
        </patternFill>
      </fill>
    </dxf>
    <dxf>
      <fill>
        <patternFill>
          <bgColor rgb="FFFFCCCC"/>
        </patternFill>
      </fill>
    </dxf>
    <dxf>
      <font>
        <color theme="0"/>
      </font>
      <fill>
        <patternFill>
          <bgColor theme="0"/>
        </patternFill>
      </fill>
      <border>
        <top/>
        <bottom/>
        <vertical/>
        <horizontal/>
      </border>
    </dxf>
    <dxf>
      <font>
        <color theme="0"/>
      </font>
      <fill>
        <patternFill>
          <bgColor theme="0"/>
        </patternFill>
      </fill>
      <border>
        <left/>
        <right/>
        <vertical/>
        <horizontal/>
      </border>
    </dxf>
    <dxf>
      <fill>
        <patternFill>
          <bgColor rgb="FFCCECFF"/>
        </patternFill>
      </fill>
    </dxf>
    <dxf>
      <fill>
        <patternFill>
          <bgColor rgb="FFFFCCCC"/>
        </patternFill>
      </fill>
    </dxf>
  </dxfs>
  <tableStyles count="0" defaultTableStyle="TableStyleMedium2" defaultPivotStyle="PivotStyleLight16"/>
  <colors>
    <mruColors>
      <color rgb="FFFFFFCC"/>
      <color rgb="FFCCFFCC"/>
      <color rgb="FFCCFF99"/>
      <color rgb="FFFFCCCC"/>
      <color rgb="FFCCECFF"/>
      <color rgb="FF66CCFF"/>
      <color rgb="FFFFFF99"/>
      <color rgb="FFCCFFFF"/>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png"/><Relationship Id="rId39" Type="http://schemas.openxmlformats.org/officeDocument/2006/relationships/hyperlink" Target="https://www2.jasso.go.jp/daigaku/idou/idou_syori/taigaku.html#tk1" TargetMode="External"/><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hyperlink" Target="#'&#9733;&#30064;&#21205;&#39000;&#20316;&#25104;&#12510;&#12491;&#12517;&#12450;&#12523;&#65374;&#32102;&#20184;&#36864;&#23398;&#65374;'!A694"/><Relationship Id="rId47" Type="http://schemas.openxmlformats.org/officeDocument/2006/relationships/image" Target="../media/image38.emf"/><Relationship Id="rId50" Type="http://schemas.openxmlformats.org/officeDocument/2006/relationships/image" Target="../media/image40.png"/><Relationship Id="rId55" Type="http://schemas.openxmlformats.org/officeDocument/2006/relationships/image" Target="../media/image45.png"/><Relationship Id="rId63" Type="http://schemas.openxmlformats.org/officeDocument/2006/relationships/image" Target="../media/image53.emf"/><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hyperlink" Target="https://www2.jasso.go.jp/daigaku/idou/__icsFiles/afieldfile/2024/03/18/sofu_1.pdf" TargetMode="External"/><Relationship Id="rId40" Type="http://schemas.openxmlformats.org/officeDocument/2006/relationships/hyperlink" Target="https://www2.jasso.go.jp/daigaku/idou/idou_syori/__icsFiles/afieldfile/2024/08/07/henrei_1.pdf" TargetMode="External"/><Relationship Id="rId45" Type="http://schemas.openxmlformats.org/officeDocument/2006/relationships/image" Target="../media/image36.png"/><Relationship Id="rId53" Type="http://schemas.openxmlformats.org/officeDocument/2006/relationships/image" Target="../media/image43.png"/><Relationship Id="rId58" Type="http://schemas.openxmlformats.org/officeDocument/2006/relationships/image" Target="../media/image48.png"/><Relationship Id="rId5" Type="http://schemas.openxmlformats.org/officeDocument/2006/relationships/image" Target="../media/image5.png"/><Relationship Id="rId61" Type="http://schemas.openxmlformats.org/officeDocument/2006/relationships/image" Target="../media/image51.png"/><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microsoft.com/office/2007/relationships/hdphoto" Target="../media/hdphoto1.wdp"/><Relationship Id="rId43" Type="http://schemas.openxmlformats.org/officeDocument/2006/relationships/hyperlink" Target="https://www2.jasso.go.jp/daigaku/idou/__icsFiles/afieldfile/2024/04/15/2_ac.pdf" TargetMode="External"/><Relationship Id="rId48" Type="http://schemas.openxmlformats.org/officeDocument/2006/relationships/hyperlink" Target="https://www2.jasso.go.jp/daigaku/idou/idou_point.html#05" TargetMode="External"/><Relationship Id="rId56" Type="http://schemas.openxmlformats.org/officeDocument/2006/relationships/image" Target="../media/image46.png"/><Relationship Id="rId64" Type="http://schemas.openxmlformats.org/officeDocument/2006/relationships/image" Target="../media/image54.emf"/><Relationship Id="rId8" Type="http://schemas.openxmlformats.org/officeDocument/2006/relationships/image" Target="../media/image8.png"/><Relationship Id="rId51" Type="http://schemas.openxmlformats.org/officeDocument/2006/relationships/image" Target="../media/image41.emf"/><Relationship Id="rId3" Type="http://schemas.openxmlformats.org/officeDocument/2006/relationships/image" Target="../media/image3.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hyperlink" Target="https://www2.jasso.go.jp/daigaku/idou/idou_syori/__icsFiles/afieldfile/2024/03/18/sofu_1.pdf" TargetMode="External"/><Relationship Id="rId46" Type="http://schemas.openxmlformats.org/officeDocument/2006/relationships/image" Target="../media/image37.emf"/><Relationship Id="rId59" Type="http://schemas.openxmlformats.org/officeDocument/2006/relationships/image" Target="../media/image49.png"/><Relationship Id="rId20" Type="http://schemas.openxmlformats.org/officeDocument/2006/relationships/image" Target="../media/image20.png"/><Relationship Id="rId41" Type="http://schemas.openxmlformats.org/officeDocument/2006/relationships/hyperlink" Target="#'&#9733;&#30064;&#21205;&#39000;&#20316;&#25104;&#12510;&#12491;&#12517;&#12450;&#12523;&#65374;&#32102;&#20184;&#36864;&#23398;&#65374;'!A754"/><Relationship Id="rId54" Type="http://schemas.openxmlformats.org/officeDocument/2006/relationships/image" Target="../media/image44.png"/><Relationship Id="rId62" Type="http://schemas.openxmlformats.org/officeDocument/2006/relationships/image" Target="../media/image52.png"/><Relationship Id="rId1" Type="http://schemas.openxmlformats.org/officeDocument/2006/relationships/image" Target="../media/image1.emf"/><Relationship Id="rId6" Type="http://schemas.openxmlformats.org/officeDocument/2006/relationships/image" Target="../media/image6.png"/><Relationship Id="rId15" Type="http://schemas.openxmlformats.org/officeDocument/2006/relationships/image" Target="../media/image15.emf"/><Relationship Id="rId23" Type="http://schemas.openxmlformats.org/officeDocument/2006/relationships/image" Target="../media/image23.png"/><Relationship Id="rId28" Type="http://schemas.openxmlformats.org/officeDocument/2006/relationships/image" Target="../media/image28.emf"/><Relationship Id="rId36" Type="http://schemas.openxmlformats.org/officeDocument/2006/relationships/hyperlink" Target="https://www.sas.jasso.go.jp/ac/" TargetMode="External"/><Relationship Id="rId49" Type="http://schemas.openxmlformats.org/officeDocument/2006/relationships/image" Target="../media/image39.emf"/><Relationship Id="rId57" Type="http://schemas.openxmlformats.org/officeDocument/2006/relationships/image" Target="../media/image4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35.emf"/><Relationship Id="rId52" Type="http://schemas.openxmlformats.org/officeDocument/2006/relationships/image" Target="../media/image42.png"/><Relationship Id="rId60" Type="http://schemas.openxmlformats.org/officeDocument/2006/relationships/image" Target="../media/image50.png"/><Relationship Id="rId4" Type="http://schemas.openxmlformats.org/officeDocument/2006/relationships/image" Target="../media/image4.png"/><Relationship Id="rId9"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5.emf"/></Relationships>
</file>

<file path=xl/drawings/drawing1.xml><?xml version="1.0" encoding="utf-8"?>
<xdr:wsDr xmlns:xdr="http://schemas.openxmlformats.org/drawingml/2006/spreadsheetDrawing" xmlns:a="http://schemas.openxmlformats.org/drawingml/2006/main">
  <xdr:twoCellAnchor>
    <xdr:from>
      <xdr:col>0</xdr:col>
      <xdr:colOff>136072</xdr:colOff>
      <xdr:row>7</xdr:row>
      <xdr:rowOff>13608</xdr:rowOff>
    </xdr:from>
    <xdr:to>
      <xdr:col>2</xdr:col>
      <xdr:colOff>13607</xdr:colOff>
      <xdr:row>14</xdr:row>
      <xdr:rowOff>27214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6072" y="898072"/>
          <a:ext cx="557892" cy="152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500">
              <a:solidFill>
                <a:schemeClr val="bg1"/>
              </a:solidFill>
            </a:rPr>
            <a:t>削除列</a:t>
          </a:r>
        </a:p>
      </xdr:txBody>
    </xdr:sp>
    <xdr:clientData/>
  </xdr:twoCellAnchor>
  <xdr:twoCellAnchor>
    <xdr:from>
      <xdr:col>16</xdr:col>
      <xdr:colOff>149679</xdr:colOff>
      <xdr:row>7</xdr:row>
      <xdr:rowOff>54430</xdr:rowOff>
    </xdr:from>
    <xdr:to>
      <xdr:col>18</xdr:col>
      <xdr:colOff>27214</xdr:colOff>
      <xdr:row>14</xdr:row>
      <xdr:rowOff>68036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259036" y="938894"/>
          <a:ext cx="557892" cy="152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500">
              <a:solidFill>
                <a:schemeClr val="bg1"/>
              </a:solidFill>
            </a:rPr>
            <a:t>削除列</a:t>
          </a:r>
        </a:p>
      </xdr:txBody>
    </xdr:sp>
    <xdr:clientData/>
  </xdr:twoCellAnchor>
  <xdr:twoCellAnchor>
    <xdr:from>
      <xdr:col>12</xdr:col>
      <xdr:colOff>27214</xdr:colOff>
      <xdr:row>10</xdr:row>
      <xdr:rowOff>68035</xdr:rowOff>
    </xdr:from>
    <xdr:to>
      <xdr:col>12</xdr:col>
      <xdr:colOff>217714</xdr:colOff>
      <xdr:row>11</xdr:row>
      <xdr:rowOff>81642</xdr:rowOff>
    </xdr:to>
    <xdr:sp macro="" textlink="">
      <xdr:nvSpPr>
        <xdr:cNvPr id="7" name="右矢印 6">
          <a:extLst>
            <a:ext uri="{FF2B5EF4-FFF2-40B4-BE49-F238E27FC236}">
              <a16:creationId xmlns:a16="http://schemas.microsoft.com/office/drawing/2014/main" id="{00000000-0008-0000-0200-000007000000}"/>
            </a:ext>
          </a:extLst>
        </xdr:cNvPr>
        <xdr:cNvSpPr/>
      </xdr:nvSpPr>
      <xdr:spPr bwMode="auto">
        <a:xfrm rot="10800000">
          <a:off x="3429000" y="1755321"/>
          <a:ext cx="190500" cy="190500"/>
        </a:xfrm>
        <a:prstGeom prst="rightArrow">
          <a:avLst/>
        </a:prstGeom>
        <a:solidFill>
          <a:srgbClr val="FF000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194752</xdr:colOff>
      <xdr:row>5</xdr:row>
      <xdr:rowOff>73989</xdr:rowOff>
    </xdr:from>
    <xdr:to>
      <xdr:col>16</xdr:col>
      <xdr:colOff>190500</xdr:colOff>
      <xdr:row>6</xdr:row>
      <xdr:rowOff>73990</xdr:rowOff>
    </xdr:to>
    <xdr:sp macro="" textlink="">
      <xdr:nvSpPr>
        <xdr:cNvPr id="8" name="右矢印 7">
          <a:extLst>
            <a:ext uri="{FF2B5EF4-FFF2-40B4-BE49-F238E27FC236}">
              <a16:creationId xmlns:a16="http://schemas.microsoft.com/office/drawing/2014/main" id="{00000000-0008-0000-0200-000008000000}"/>
            </a:ext>
          </a:extLst>
        </xdr:cNvPr>
        <xdr:cNvSpPr/>
      </xdr:nvSpPr>
      <xdr:spPr bwMode="auto">
        <a:xfrm>
          <a:off x="3632823" y="1062775"/>
          <a:ext cx="213463" cy="181429"/>
        </a:xfrm>
        <a:prstGeom prst="rightArrow">
          <a:avLst/>
        </a:prstGeom>
        <a:solidFill>
          <a:srgbClr val="0070C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51027</xdr:colOff>
      <xdr:row>5</xdr:row>
      <xdr:rowOff>83044</xdr:rowOff>
    </xdr:from>
    <xdr:to>
      <xdr:col>3</xdr:col>
      <xdr:colOff>80792</xdr:colOff>
      <xdr:row>6</xdr:row>
      <xdr:rowOff>83046</xdr:rowOff>
    </xdr:to>
    <xdr:sp macro="" textlink="">
      <xdr:nvSpPr>
        <xdr:cNvPr id="9" name="右矢印 8">
          <a:extLst>
            <a:ext uri="{FF2B5EF4-FFF2-40B4-BE49-F238E27FC236}">
              <a16:creationId xmlns:a16="http://schemas.microsoft.com/office/drawing/2014/main" id="{00000000-0008-0000-0200-000009000000}"/>
            </a:ext>
          </a:extLst>
        </xdr:cNvPr>
        <xdr:cNvSpPr/>
      </xdr:nvSpPr>
      <xdr:spPr bwMode="auto">
        <a:xfrm rot="10800000">
          <a:off x="658813" y="1071830"/>
          <a:ext cx="247479" cy="181430"/>
        </a:xfrm>
        <a:prstGeom prst="rightArrow">
          <a:avLst/>
        </a:prstGeom>
        <a:solidFill>
          <a:srgbClr val="0070C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203736</xdr:colOff>
      <xdr:row>157</xdr:row>
      <xdr:rowOff>57949</xdr:rowOff>
    </xdr:from>
    <xdr:to>
      <xdr:col>54</xdr:col>
      <xdr:colOff>55789</xdr:colOff>
      <xdr:row>159</xdr:row>
      <xdr:rowOff>103910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203736" y="21761342"/>
          <a:ext cx="14275624" cy="399747"/>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371998</xdr:colOff>
      <xdr:row>735</xdr:row>
      <xdr:rowOff>108857</xdr:rowOff>
    </xdr:from>
    <xdr:to>
      <xdr:col>7</xdr:col>
      <xdr:colOff>62769</xdr:colOff>
      <xdr:row>750</xdr:row>
      <xdr:rowOff>244838</xdr:rowOff>
    </xdr:to>
    <xdr:pic>
      <xdr:nvPicPr>
        <xdr:cNvPr id="477" name="図 476">
          <a:extLst>
            <a:ext uri="{FF2B5EF4-FFF2-40B4-BE49-F238E27FC236}">
              <a16:creationId xmlns:a16="http://schemas.microsoft.com/office/drawing/2014/main" id="{00000000-0008-0000-0400-0000D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6498" y="177246643"/>
          <a:ext cx="2412200" cy="3809909"/>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394607</xdr:colOff>
      <xdr:row>717</xdr:row>
      <xdr:rowOff>81643</xdr:rowOff>
    </xdr:from>
    <xdr:to>
      <xdr:col>10</xdr:col>
      <xdr:colOff>557107</xdr:colOff>
      <xdr:row>731</xdr:row>
      <xdr:rowOff>195500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748393" y="172810714"/>
          <a:ext cx="6285714" cy="3542857"/>
        </a:xfrm>
        <a:prstGeom prst="rect">
          <a:avLst/>
        </a:prstGeom>
        <a:solidFill>
          <a:schemeClr val="bg1"/>
        </a:solidFill>
        <a:ln>
          <a:solidFill>
            <a:srgbClr val="FF0000"/>
          </a:solidFill>
        </a:ln>
        <a:effectLst>
          <a:outerShdw blurRad="50800" dist="38100" dir="2700000" algn="tl" rotWithShape="0">
            <a:prstClr val="black">
              <a:alpha val="40000"/>
            </a:prstClr>
          </a:outerShdw>
        </a:effectLst>
      </xdr:spPr>
    </xdr:pic>
    <xdr:clientData/>
  </xdr:twoCellAnchor>
  <xdr:twoCellAnchor editAs="oneCell">
    <xdr:from>
      <xdr:col>1</xdr:col>
      <xdr:colOff>95250</xdr:colOff>
      <xdr:row>609</xdr:row>
      <xdr:rowOff>204108</xdr:rowOff>
    </xdr:from>
    <xdr:to>
      <xdr:col>12</xdr:col>
      <xdr:colOff>326572</xdr:colOff>
      <xdr:row>623</xdr:row>
      <xdr:rowOff>106109</xdr:rowOff>
    </xdr:to>
    <xdr:pic>
      <xdr:nvPicPr>
        <xdr:cNvPr id="604" name="図 603">
          <a:extLst>
            <a:ext uri="{FF2B5EF4-FFF2-40B4-BE49-F238E27FC236}">
              <a16:creationId xmlns:a16="http://schemas.microsoft.com/office/drawing/2014/main" id="{00000000-0008-0000-0400-00005C020000}"/>
            </a:ext>
          </a:extLst>
        </xdr:cNvPr>
        <xdr:cNvPicPr>
          <a:picLocks noChangeAspect="1"/>
        </xdr:cNvPicPr>
      </xdr:nvPicPr>
      <xdr:blipFill>
        <a:blip xmlns:r="http://schemas.openxmlformats.org/officeDocument/2006/relationships" r:embed="rId3"/>
        <a:stretch>
          <a:fillRect/>
        </a:stretch>
      </xdr:blipFill>
      <xdr:spPr>
        <a:xfrm>
          <a:off x="449036" y="146821072"/>
          <a:ext cx="7715250" cy="3331001"/>
        </a:xfrm>
        <a:prstGeom prst="rect">
          <a:avLst/>
        </a:prstGeom>
        <a:solidFill>
          <a:schemeClr val="tx1"/>
        </a:solidFill>
        <a:effectLst>
          <a:outerShdw blurRad="50800" dist="38100" dir="2700000" algn="tl" rotWithShape="0">
            <a:prstClr val="black">
              <a:alpha val="40000"/>
            </a:prstClr>
          </a:outerShdw>
        </a:effectLst>
      </xdr:spPr>
    </xdr:pic>
    <xdr:clientData/>
  </xdr:twoCellAnchor>
  <xdr:twoCellAnchor>
    <xdr:from>
      <xdr:col>1</xdr:col>
      <xdr:colOff>100854</xdr:colOff>
      <xdr:row>584</xdr:row>
      <xdr:rowOff>44823</xdr:rowOff>
    </xdr:from>
    <xdr:to>
      <xdr:col>12</xdr:col>
      <xdr:colOff>291353</xdr:colOff>
      <xdr:row>609</xdr:row>
      <xdr:rowOff>134470</xdr:rowOff>
    </xdr:to>
    <xdr:grpSp>
      <xdr:nvGrpSpPr>
        <xdr:cNvPr id="592" name="グループ化 591">
          <a:extLst>
            <a:ext uri="{FF2B5EF4-FFF2-40B4-BE49-F238E27FC236}">
              <a16:creationId xmlns:a16="http://schemas.microsoft.com/office/drawing/2014/main" id="{00000000-0008-0000-0400-000050020000}"/>
            </a:ext>
          </a:extLst>
        </xdr:cNvPr>
        <xdr:cNvGrpSpPr/>
      </xdr:nvGrpSpPr>
      <xdr:grpSpPr>
        <a:xfrm>
          <a:off x="427425" y="132124823"/>
          <a:ext cx="7075714" cy="5786504"/>
          <a:chOff x="9793942" y="137036735"/>
          <a:chExt cx="7709646" cy="5972735"/>
        </a:xfrm>
      </xdr:grpSpPr>
      <xdr:grpSp>
        <xdr:nvGrpSpPr>
          <xdr:cNvPr id="587" name="グループ化 586">
            <a:extLst>
              <a:ext uri="{FF2B5EF4-FFF2-40B4-BE49-F238E27FC236}">
                <a16:creationId xmlns:a16="http://schemas.microsoft.com/office/drawing/2014/main" id="{00000000-0008-0000-0400-00004B020000}"/>
              </a:ext>
            </a:extLst>
          </xdr:cNvPr>
          <xdr:cNvGrpSpPr/>
        </xdr:nvGrpSpPr>
        <xdr:grpSpPr>
          <a:xfrm>
            <a:off x="9793942" y="137036735"/>
            <a:ext cx="7709646" cy="5972735"/>
            <a:chOff x="6429373" y="136756189"/>
            <a:chExt cx="8638135" cy="6517673"/>
          </a:xfrm>
        </xdr:grpSpPr>
        <xdr:grpSp>
          <xdr:nvGrpSpPr>
            <xdr:cNvPr id="584" name="グループ化 583">
              <a:extLst>
                <a:ext uri="{FF2B5EF4-FFF2-40B4-BE49-F238E27FC236}">
                  <a16:creationId xmlns:a16="http://schemas.microsoft.com/office/drawing/2014/main" id="{00000000-0008-0000-0400-000048020000}"/>
                </a:ext>
              </a:extLst>
            </xdr:cNvPr>
            <xdr:cNvGrpSpPr/>
          </xdr:nvGrpSpPr>
          <xdr:grpSpPr>
            <a:xfrm>
              <a:off x="6429373" y="136756189"/>
              <a:ext cx="8638135" cy="6517673"/>
              <a:chOff x="11879330" y="138517461"/>
              <a:chExt cx="8684907" cy="6654093"/>
            </a:xfrm>
          </xdr:grpSpPr>
          <xdr:grpSp>
            <xdr:nvGrpSpPr>
              <xdr:cNvPr id="581" name="グループ化 580">
                <a:extLst>
                  <a:ext uri="{FF2B5EF4-FFF2-40B4-BE49-F238E27FC236}">
                    <a16:creationId xmlns:a16="http://schemas.microsoft.com/office/drawing/2014/main" id="{00000000-0008-0000-0400-000045020000}"/>
                  </a:ext>
                </a:extLst>
              </xdr:cNvPr>
              <xdr:cNvGrpSpPr/>
            </xdr:nvGrpSpPr>
            <xdr:grpSpPr>
              <a:xfrm>
                <a:off x="11879330" y="138517461"/>
                <a:ext cx="8684907" cy="6654093"/>
                <a:chOff x="11879330" y="138517461"/>
                <a:chExt cx="8684907" cy="6654093"/>
              </a:xfrm>
            </xdr:grpSpPr>
            <xdr:grpSp>
              <xdr:nvGrpSpPr>
                <xdr:cNvPr id="579" name="グループ化 578">
                  <a:extLst>
                    <a:ext uri="{FF2B5EF4-FFF2-40B4-BE49-F238E27FC236}">
                      <a16:creationId xmlns:a16="http://schemas.microsoft.com/office/drawing/2014/main" id="{00000000-0008-0000-0400-000043020000}"/>
                    </a:ext>
                  </a:extLst>
                </xdr:cNvPr>
                <xdr:cNvGrpSpPr/>
              </xdr:nvGrpSpPr>
              <xdr:grpSpPr>
                <a:xfrm>
                  <a:off x="11879330" y="138517461"/>
                  <a:ext cx="8684907" cy="6654093"/>
                  <a:chOff x="11879330" y="138517461"/>
                  <a:chExt cx="8684907" cy="6654093"/>
                </a:xfrm>
              </xdr:grpSpPr>
              <xdr:grpSp>
                <xdr:nvGrpSpPr>
                  <xdr:cNvPr id="575" name="グループ化 574">
                    <a:extLst>
                      <a:ext uri="{FF2B5EF4-FFF2-40B4-BE49-F238E27FC236}">
                        <a16:creationId xmlns:a16="http://schemas.microsoft.com/office/drawing/2014/main" id="{00000000-0008-0000-0400-00003F020000}"/>
                      </a:ext>
                    </a:extLst>
                  </xdr:cNvPr>
                  <xdr:cNvGrpSpPr/>
                </xdr:nvGrpSpPr>
                <xdr:grpSpPr>
                  <a:xfrm>
                    <a:off x="11879330" y="138517461"/>
                    <a:ext cx="8684907" cy="6654093"/>
                    <a:chOff x="11879330" y="138517461"/>
                    <a:chExt cx="8684907" cy="6654093"/>
                  </a:xfrm>
                </xdr:grpSpPr>
                <xdr:grpSp>
                  <xdr:nvGrpSpPr>
                    <xdr:cNvPr id="570" name="グループ化 569">
                      <a:extLst>
                        <a:ext uri="{FF2B5EF4-FFF2-40B4-BE49-F238E27FC236}">
                          <a16:creationId xmlns:a16="http://schemas.microsoft.com/office/drawing/2014/main" id="{00000000-0008-0000-0400-00003A020000}"/>
                        </a:ext>
                      </a:extLst>
                    </xdr:cNvPr>
                    <xdr:cNvGrpSpPr/>
                  </xdr:nvGrpSpPr>
                  <xdr:grpSpPr>
                    <a:xfrm>
                      <a:off x="11879330" y="138517461"/>
                      <a:ext cx="8684907" cy="6654093"/>
                      <a:chOff x="11879330" y="138517461"/>
                      <a:chExt cx="8684907" cy="6654093"/>
                    </a:xfrm>
                  </xdr:grpSpPr>
                  <xdr:grpSp>
                    <xdr:nvGrpSpPr>
                      <xdr:cNvPr id="565" name="グループ化 564">
                        <a:extLst>
                          <a:ext uri="{FF2B5EF4-FFF2-40B4-BE49-F238E27FC236}">
                            <a16:creationId xmlns:a16="http://schemas.microsoft.com/office/drawing/2014/main" id="{00000000-0008-0000-0400-000035020000}"/>
                          </a:ext>
                        </a:extLst>
                      </xdr:cNvPr>
                      <xdr:cNvGrpSpPr/>
                    </xdr:nvGrpSpPr>
                    <xdr:grpSpPr>
                      <a:xfrm>
                        <a:off x="11879330" y="138517461"/>
                        <a:ext cx="8684907" cy="6654093"/>
                        <a:chOff x="11879330" y="138517461"/>
                        <a:chExt cx="8684907" cy="6654093"/>
                      </a:xfrm>
                    </xdr:grpSpPr>
                    <xdr:grpSp>
                      <xdr:nvGrpSpPr>
                        <xdr:cNvPr id="560" name="グループ化 559">
                          <a:extLst>
                            <a:ext uri="{FF2B5EF4-FFF2-40B4-BE49-F238E27FC236}">
                              <a16:creationId xmlns:a16="http://schemas.microsoft.com/office/drawing/2014/main" id="{00000000-0008-0000-0400-000030020000}"/>
                            </a:ext>
                          </a:extLst>
                        </xdr:cNvPr>
                        <xdr:cNvGrpSpPr/>
                      </xdr:nvGrpSpPr>
                      <xdr:grpSpPr>
                        <a:xfrm>
                          <a:off x="11879330" y="138517461"/>
                          <a:ext cx="8684907" cy="6654093"/>
                          <a:chOff x="11879330" y="138517461"/>
                          <a:chExt cx="8684907" cy="6654093"/>
                        </a:xfrm>
                      </xdr:grpSpPr>
                      <xdr:grpSp>
                        <xdr:nvGrpSpPr>
                          <xdr:cNvPr id="554" name="グループ化 553">
                            <a:extLst>
                              <a:ext uri="{FF2B5EF4-FFF2-40B4-BE49-F238E27FC236}">
                                <a16:creationId xmlns:a16="http://schemas.microsoft.com/office/drawing/2014/main" id="{00000000-0008-0000-0400-00002A020000}"/>
                              </a:ext>
                            </a:extLst>
                          </xdr:cNvPr>
                          <xdr:cNvGrpSpPr/>
                        </xdr:nvGrpSpPr>
                        <xdr:grpSpPr>
                          <a:xfrm>
                            <a:off x="11879330" y="138517461"/>
                            <a:ext cx="8684907" cy="6654093"/>
                            <a:chOff x="11791948" y="137021208"/>
                            <a:chExt cx="8665029" cy="6596114"/>
                          </a:xfrm>
                        </xdr:grpSpPr>
                        <xdr:grpSp>
                          <xdr:nvGrpSpPr>
                            <xdr:cNvPr id="543" name="グループ化 542">
                              <a:extLst>
                                <a:ext uri="{FF2B5EF4-FFF2-40B4-BE49-F238E27FC236}">
                                  <a16:creationId xmlns:a16="http://schemas.microsoft.com/office/drawing/2014/main" id="{00000000-0008-0000-0400-00001F020000}"/>
                                </a:ext>
                              </a:extLst>
                            </xdr:cNvPr>
                            <xdr:cNvGrpSpPr/>
                          </xdr:nvGrpSpPr>
                          <xdr:grpSpPr>
                            <a:xfrm>
                              <a:off x="11791948" y="137021208"/>
                              <a:ext cx="8665029" cy="6596114"/>
                              <a:chOff x="12172948" y="137810422"/>
                              <a:chExt cx="8670472" cy="6602917"/>
                            </a:xfrm>
                          </xdr:grpSpPr>
                          <xdr:grpSp>
                            <xdr:nvGrpSpPr>
                              <xdr:cNvPr id="541" name="グループ化 540">
                                <a:extLst>
                                  <a:ext uri="{FF2B5EF4-FFF2-40B4-BE49-F238E27FC236}">
                                    <a16:creationId xmlns:a16="http://schemas.microsoft.com/office/drawing/2014/main" id="{00000000-0008-0000-0400-00001D020000}"/>
                                  </a:ext>
                                </a:extLst>
                              </xdr:cNvPr>
                              <xdr:cNvGrpSpPr/>
                            </xdr:nvGrpSpPr>
                            <xdr:grpSpPr>
                              <a:xfrm>
                                <a:off x="12172948" y="137810422"/>
                                <a:ext cx="8670472" cy="6602917"/>
                                <a:chOff x="12096748" y="141024429"/>
                                <a:chExt cx="8599715" cy="6786614"/>
                              </a:xfrm>
                              <a:effectLst>
                                <a:outerShdw blurRad="50800" dist="38100" dir="2700000" algn="tl" rotWithShape="0">
                                  <a:prstClr val="black">
                                    <a:alpha val="40000"/>
                                  </a:prstClr>
                                </a:outerShdw>
                              </a:effectLst>
                            </xdr:grpSpPr>
                            <xdr:pic>
                              <xdr:nvPicPr>
                                <xdr:cNvPr id="539" name="図 538">
                                  <a:extLst>
                                    <a:ext uri="{FF2B5EF4-FFF2-40B4-BE49-F238E27FC236}">
                                      <a16:creationId xmlns:a16="http://schemas.microsoft.com/office/drawing/2014/main" id="{00000000-0008-0000-0400-00001B020000}"/>
                                    </a:ext>
                                  </a:extLst>
                                </xdr:cNvPr>
                                <xdr:cNvPicPr>
                                  <a:picLocks noChangeAspect="1"/>
                                </xdr:cNvPicPr>
                              </xdr:nvPicPr>
                              <xdr:blipFill>
                                <a:blip xmlns:r="http://schemas.openxmlformats.org/officeDocument/2006/relationships" r:embed="rId4"/>
                                <a:stretch>
                                  <a:fillRect/>
                                </a:stretch>
                              </xdr:blipFill>
                              <xdr:spPr>
                                <a:xfrm>
                                  <a:off x="12096749" y="141024429"/>
                                  <a:ext cx="8580952" cy="2457143"/>
                                </a:xfrm>
                                <a:prstGeom prst="rect">
                                  <a:avLst/>
                                </a:prstGeom>
                                <a:ln>
                                  <a:solidFill>
                                    <a:schemeClr val="tx1"/>
                                  </a:solidFill>
                                </a:ln>
                              </xdr:spPr>
                            </xdr:pic>
                            <xdr:pic>
                              <xdr:nvPicPr>
                                <xdr:cNvPr id="540" name="図 539">
                                  <a:extLst>
                                    <a:ext uri="{FF2B5EF4-FFF2-40B4-BE49-F238E27FC236}">
                                      <a16:creationId xmlns:a16="http://schemas.microsoft.com/office/drawing/2014/main" id="{00000000-0008-0000-0400-00001C020000}"/>
                                    </a:ext>
                                  </a:extLst>
                                </xdr:cNvPr>
                                <xdr:cNvPicPr>
                                  <a:picLocks noChangeAspect="1"/>
                                </xdr:cNvPicPr>
                              </xdr:nvPicPr>
                              <xdr:blipFill>
                                <a:blip xmlns:r="http://schemas.openxmlformats.org/officeDocument/2006/relationships" r:embed="rId5"/>
                                <a:stretch>
                                  <a:fillRect/>
                                </a:stretch>
                              </xdr:blipFill>
                              <xdr:spPr>
                                <a:xfrm>
                                  <a:off x="12096748" y="143487323"/>
                                  <a:ext cx="8599715" cy="4323720"/>
                                </a:xfrm>
                                <a:prstGeom prst="rect">
                                  <a:avLst/>
                                </a:prstGeom>
                                <a:ln>
                                  <a:solidFill>
                                    <a:schemeClr val="tx1"/>
                                  </a:solidFill>
                                </a:ln>
                              </xdr:spPr>
                            </xdr:pic>
                          </xdr:grpSp>
                          <xdr:pic>
                            <xdr:nvPicPr>
                              <xdr:cNvPr id="542" name="図 541">
                                <a:extLst>
                                  <a:ext uri="{FF2B5EF4-FFF2-40B4-BE49-F238E27FC236}">
                                    <a16:creationId xmlns:a16="http://schemas.microsoft.com/office/drawing/2014/main" id="{00000000-0008-0000-0400-00001E020000}"/>
                                  </a:ext>
                                </a:extLst>
                              </xdr:cNvPr>
                              <xdr:cNvPicPr>
                                <a:picLocks noChangeAspect="1"/>
                              </xdr:cNvPicPr>
                            </xdr:nvPicPr>
                            <xdr:blipFill>
                              <a:blip xmlns:r="http://schemas.openxmlformats.org/officeDocument/2006/relationships" r:embed="rId6"/>
                              <a:stretch>
                                <a:fillRect/>
                              </a:stretch>
                            </xdr:blipFill>
                            <xdr:spPr>
                              <a:xfrm>
                                <a:off x="12295413" y="140179424"/>
                                <a:ext cx="8516711" cy="79987"/>
                              </a:xfrm>
                              <a:prstGeom prst="rect">
                                <a:avLst/>
                              </a:prstGeom>
                            </xdr:spPr>
                          </xdr:pic>
                        </xdr:grpSp>
                        <xdr:pic>
                          <xdr:nvPicPr>
                            <xdr:cNvPr id="546" name="図 545">
                              <a:extLst>
                                <a:ext uri="{FF2B5EF4-FFF2-40B4-BE49-F238E27FC236}">
                                  <a16:creationId xmlns:a16="http://schemas.microsoft.com/office/drawing/2014/main" id="{00000000-0008-0000-0400-000022020000}"/>
                                </a:ext>
                              </a:extLst>
                            </xdr:cNvPr>
                            <xdr:cNvPicPr>
                              <a:picLocks noChangeAspect="1"/>
                            </xdr:cNvPicPr>
                          </xdr:nvPicPr>
                          <xdr:blipFill>
                            <a:blip xmlns:r="http://schemas.openxmlformats.org/officeDocument/2006/relationships" r:embed="rId7"/>
                            <a:stretch>
                              <a:fillRect/>
                            </a:stretch>
                          </xdr:blipFill>
                          <xdr:spPr>
                            <a:xfrm>
                              <a:off x="14753417" y="142052660"/>
                              <a:ext cx="564827" cy="529700"/>
                            </a:xfrm>
                            <a:prstGeom prst="rect">
                              <a:avLst/>
                            </a:prstGeom>
                          </xdr:spPr>
                        </xdr:pic>
                        <xdr:pic>
                          <xdr:nvPicPr>
                            <xdr:cNvPr id="547" name="図 546">
                              <a:extLst>
                                <a:ext uri="{FF2B5EF4-FFF2-40B4-BE49-F238E27FC236}">
                                  <a16:creationId xmlns:a16="http://schemas.microsoft.com/office/drawing/2014/main" id="{00000000-0008-0000-0400-000023020000}"/>
                                </a:ext>
                              </a:extLst>
                            </xdr:cNvPr>
                            <xdr:cNvPicPr>
                              <a:picLocks noChangeAspect="1"/>
                            </xdr:cNvPicPr>
                          </xdr:nvPicPr>
                          <xdr:blipFill>
                            <a:blip xmlns:r="http://schemas.openxmlformats.org/officeDocument/2006/relationships" r:embed="rId7"/>
                            <a:stretch>
                              <a:fillRect/>
                            </a:stretch>
                          </xdr:blipFill>
                          <xdr:spPr>
                            <a:xfrm>
                              <a:off x="14753416" y="142813841"/>
                              <a:ext cx="564827" cy="529700"/>
                            </a:xfrm>
                            <a:prstGeom prst="rect">
                              <a:avLst/>
                            </a:prstGeom>
                          </xdr:spPr>
                        </xdr:pic>
                        <xdr:pic>
                          <xdr:nvPicPr>
                            <xdr:cNvPr id="549" name="図 548">
                              <a:extLst>
                                <a:ext uri="{FF2B5EF4-FFF2-40B4-BE49-F238E27FC236}">
                                  <a16:creationId xmlns:a16="http://schemas.microsoft.com/office/drawing/2014/main" id="{00000000-0008-0000-0400-000025020000}"/>
                                </a:ext>
                              </a:extLst>
                            </xdr:cNvPr>
                            <xdr:cNvPicPr>
                              <a:picLocks noChangeAspect="1"/>
                            </xdr:cNvPicPr>
                          </xdr:nvPicPr>
                          <xdr:blipFill>
                            <a:blip xmlns:r="http://schemas.openxmlformats.org/officeDocument/2006/relationships" r:embed="rId7"/>
                            <a:stretch>
                              <a:fillRect/>
                            </a:stretch>
                          </xdr:blipFill>
                          <xdr:spPr>
                            <a:xfrm>
                              <a:off x="12572999" y="140150851"/>
                              <a:ext cx="917122" cy="149678"/>
                            </a:xfrm>
                            <a:prstGeom prst="rect">
                              <a:avLst/>
                            </a:prstGeom>
                          </xdr:spPr>
                        </xdr:pic>
                        <xdr:pic>
                          <xdr:nvPicPr>
                            <xdr:cNvPr id="550" name="図 549">
                              <a:extLst>
                                <a:ext uri="{FF2B5EF4-FFF2-40B4-BE49-F238E27FC236}">
                                  <a16:creationId xmlns:a16="http://schemas.microsoft.com/office/drawing/2014/main" id="{00000000-0008-0000-0400-000026020000}"/>
                                </a:ext>
                              </a:extLst>
                            </xdr:cNvPr>
                            <xdr:cNvPicPr>
                              <a:picLocks noChangeAspect="1"/>
                            </xdr:cNvPicPr>
                          </xdr:nvPicPr>
                          <xdr:blipFill>
                            <a:blip xmlns:r="http://schemas.openxmlformats.org/officeDocument/2006/relationships" r:embed="rId7"/>
                            <a:stretch>
                              <a:fillRect/>
                            </a:stretch>
                          </xdr:blipFill>
                          <xdr:spPr>
                            <a:xfrm>
                              <a:off x="13653408" y="140150850"/>
                              <a:ext cx="922564" cy="149678"/>
                            </a:xfrm>
                            <a:prstGeom prst="rect">
                              <a:avLst/>
                            </a:prstGeom>
                          </xdr:spPr>
                        </xdr:pic>
                        <xdr:pic>
                          <xdr:nvPicPr>
                            <xdr:cNvPr id="551" name="図 550">
                              <a:extLst>
                                <a:ext uri="{FF2B5EF4-FFF2-40B4-BE49-F238E27FC236}">
                                  <a16:creationId xmlns:a16="http://schemas.microsoft.com/office/drawing/2014/main" id="{00000000-0008-0000-0400-000027020000}"/>
                                </a:ext>
                              </a:extLst>
                            </xdr:cNvPr>
                            <xdr:cNvPicPr>
                              <a:picLocks noChangeAspect="1"/>
                            </xdr:cNvPicPr>
                          </xdr:nvPicPr>
                          <xdr:blipFill>
                            <a:blip xmlns:r="http://schemas.openxmlformats.org/officeDocument/2006/relationships" r:embed="rId7"/>
                            <a:stretch>
                              <a:fillRect/>
                            </a:stretch>
                          </xdr:blipFill>
                          <xdr:spPr>
                            <a:xfrm>
                              <a:off x="14902543" y="140144047"/>
                              <a:ext cx="1235528" cy="194256"/>
                            </a:xfrm>
                            <a:prstGeom prst="rect">
                              <a:avLst/>
                            </a:prstGeom>
                          </xdr:spPr>
                        </xdr:pic>
                        <xdr:pic>
                          <xdr:nvPicPr>
                            <xdr:cNvPr id="552" name="図 551">
                              <a:extLst>
                                <a:ext uri="{FF2B5EF4-FFF2-40B4-BE49-F238E27FC236}">
                                  <a16:creationId xmlns:a16="http://schemas.microsoft.com/office/drawing/2014/main" id="{00000000-0008-0000-0400-000028020000}"/>
                                </a:ext>
                              </a:extLst>
                            </xdr:cNvPr>
                            <xdr:cNvPicPr>
                              <a:picLocks noChangeAspect="1"/>
                            </xdr:cNvPicPr>
                          </xdr:nvPicPr>
                          <xdr:blipFill>
                            <a:blip xmlns:r="http://schemas.openxmlformats.org/officeDocument/2006/relationships" r:embed="rId7"/>
                            <a:stretch>
                              <a:fillRect/>
                            </a:stretch>
                          </xdr:blipFill>
                          <xdr:spPr>
                            <a:xfrm>
                              <a:off x="17196707" y="140148128"/>
                              <a:ext cx="903515" cy="147625"/>
                            </a:xfrm>
                            <a:prstGeom prst="rect">
                              <a:avLst/>
                            </a:prstGeom>
                          </xdr:spPr>
                        </xdr:pic>
                      </xdr:grpSp>
                      <xdr:pic>
                        <xdr:nvPicPr>
                          <xdr:cNvPr id="556" name="図 555">
                            <a:extLst>
                              <a:ext uri="{FF2B5EF4-FFF2-40B4-BE49-F238E27FC236}">
                                <a16:creationId xmlns:a16="http://schemas.microsoft.com/office/drawing/2014/main" id="{00000000-0008-0000-0400-00002C020000}"/>
                              </a:ext>
                            </a:extLst>
                          </xdr:cNvPr>
                          <xdr:cNvPicPr>
                            <a:picLocks noChangeAspect="1"/>
                          </xdr:cNvPicPr>
                        </xdr:nvPicPr>
                        <xdr:blipFill>
                          <a:blip xmlns:r="http://schemas.openxmlformats.org/officeDocument/2006/relationships" r:embed="rId7"/>
                          <a:stretch>
                            <a:fillRect/>
                          </a:stretch>
                        </xdr:blipFill>
                        <xdr:spPr>
                          <a:xfrm>
                            <a:off x="12641330" y="142027868"/>
                            <a:ext cx="919226" cy="150994"/>
                          </a:xfrm>
                          <a:prstGeom prst="rect">
                            <a:avLst/>
                          </a:prstGeom>
                        </xdr:spPr>
                      </xdr:pic>
                      <xdr:pic>
                        <xdr:nvPicPr>
                          <xdr:cNvPr id="557" name="図 556">
                            <a:extLst>
                              <a:ext uri="{FF2B5EF4-FFF2-40B4-BE49-F238E27FC236}">
                                <a16:creationId xmlns:a16="http://schemas.microsoft.com/office/drawing/2014/main" id="{00000000-0008-0000-0400-00002D020000}"/>
                              </a:ext>
                            </a:extLst>
                          </xdr:cNvPr>
                          <xdr:cNvPicPr>
                            <a:picLocks noChangeAspect="1"/>
                          </xdr:cNvPicPr>
                        </xdr:nvPicPr>
                        <xdr:blipFill>
                          <a:blip xmlns:r="http://schemas.openxmlformats.org/officeDocument/2006/relationships" r:embed="rId7"/>
                          <a:stretch>
                            <a:fillRect/>
                          </a:stretch>
                        </xdr:blipFill>
                        <xdr:spPr>
                          <a:xfrm>
                            <a:off x="13724217" y="142027867"/>
                            <a:ext cx="924680" cy="150994"/>
                          </a:xfrm>
                          <a:prstGeom prst="rect">
                            <a:avLst/>
                          </a:prstGeom>
                        </xdr:spPr>
                      </xdr:pic>
                      <xdr:pic>
                        <xdr:nvPicPr>
                          <xdr:cNvPr id="558" name="図 557">
                            <a:extLst>
                              <a:ext uri="{FF2B5EF4-FFF2-40B4-BE49-F238E27FC236}">
                                <a16:creationId xmlns:a16="http://schemas.microsoft.com/office/drawing/2014/main" id="{00000000-0008-0000-0400-00002E020000}"/>
                              </a:ext>
                            </a:extLst>
                          </xdr:cNvPr>
                          <xdr:cNvPicPr>
                            <a:picLocks noChangeAspect="1"/>
                          </xdr:cNvPicPr>
                        </xdr:nvPicPr>
                        <xdr:blipFill>
                          <a:blip xmlns:r="http://schemas.openxmlformats.org/officeDocument/2006/relationships" r:embed="rId7"/>
                          <a:stretch>
                            <a:fillRect/>
                          </a:stretch>
                        </xdr:blipFill>
                        <xdr:spPr>
                          <a:xfrm>
                            <a:off x="14976218" y="142021004"/>
                            <a:ext cx="1238362" cy="195963"/>
                          </a:xfrm>
                          <a:prstGeom prst="rect">
                            <a:avLst/>
                          </a:prstGeom>
                        </xdr:spPr>
                      </xdr:pic>
                      <xdr:pic>
                        <xdr:nvPicPr>
                          <xdr:cNvPr id="559" name="図 558">
                            <a:extLst>
                              <a:ext uri="{FF2B5EF4-FFF2-40B4-BE49-F238E27FC236}">
                                <a16:creationId xmlns:a16="http://schemas.microsoft.com/office/drawing/2014/main" id="{00000000-0008-0000-0400-00002F020000}"/>
                              </a:ext>
                            </a:extLst>
                          </xdr:cNvPr>
                          <xdr:cNvPicPr>
                            <a:picLocks noChangeAspect="1"/>
                          </xdr:cNvPicPr>
                        </xdr:nvPicPr>
                        <xdr:blipFill>
                          <a:blip xmlns:r="http://schemas.openxmlformats.org/officeDocument/2006/relationships" r:embed="rId7"/>
                          <a:stretch>
                            <a:fillRect/>
                          </a:stretch>
                        </xdr:blipFill>
                        <xdr:spPr>
                          <a:xfrm>
                            <a:off x="17275645" y="142039695"/>
                            <a:ext cx="905588" cy="148923"/>
                          </a:xfrm>
                          <a:prstGeom prst="rect">
                            <a:avLst/>
                          </a:prstGeom>
                        </xdr:spPr>
                      </xdr:pic>
                    </xdr:grpSp>
                    <xdr:pic>
                      <xdr:nvPicPr>
                        <xdr:cNvPr id="561" name="図 560">
                          <a:extLst>
                            <a:ext uri="{FF2B5EF4-FFF2-40B4-BE49-F238E27FC236}">
                              <a16:creationId xmlns:a16="http://schemas.microsoft.com/office/drawing/2014/main" id="{00000000-0008-0000-0400-000031020000}"/>
                            </a:ext>
                          </a:extLst>
                        </xdr:cNvPr>
                        <xdr:cNvPicPr>
                          <a:picLocks noChangeAspect="1"/>
                        </xdr:cNvPicPr>
                      </xdr:nvPicPr>
                      <xdr:blipFill>
                        <a:blip xmlns:r="http://schemas.openxmlformats.org/officeDocument/2006/relationships" r:embed="rId7"/>
                        <a:stretch>
                          <a:fillRect/>
                        </a:stretch>
                      </xdr:blipFill>
                      <xdr:spPr>
                        <a:xfrm>
                          <a:off x="12666178" y="142417151"/>
                          <a:ext cx="919226" cy="150994"/>
                        </a:xfrm>
                        <a:prstGeom prst="rect">
                          <a:avLst/>
                        </a:prstGeom>
                      </xdr:spPr>
                    </xdr:pic>
                    <xdr:pic>
                      <xdr:nvPicPr>
                        <xdr:cNvPr id="562" name="図 561">
                          <a:extLst>
                            <a:ext uri="{FF2B5EF4-FFF2-40B4-BE49-F238E27FC236}">
                              <a16:creationId xmlns:a16="http://schemas.microsoft.com/office/drawing/2014/main" id="{00000000-0008-0000-0400-000032020000}"/>
                            </a:ext>
                          </a:extLst>
                        </xdr:cNvPr>
                        <xdr:cNvPicPr>
                          <a:picLocks noChangeAspect="1"/>
                        </xdr:cNvPicPr>
                      </xdr:nvPicPr>
                      <xdr:blipFill>
                        <a:blip xmlns:r="http://schemas.openxmlformats.org/officeDocument/2006/relationships" r:embed="rId7"/>
                        <a:stretch>
                          <a:fillRect/>
                        </a:stretch>
                      </xdr:blipFill>
                      <xdr:spPr>
                        <a:xfrm>
                          <a:off x="13749065" y="142417150"/>
                          <a:ext cx="924680" cy="150994"/>
                        </a:xfrm>
                        <a:prstGeom prst="rect">
                          <a:avLst/>
                        </a:prstGeom>
                      </xdr:spPr>
                    </xdr:pic>
                    <xdr:pic>
                      <xdr:nvPicPr>
                        <xdr:cNvPr id="563" name="図 562">
                          <a:extLst>
                            <a:ext uri="{FF2B5EF4-FFF2-40B4-BE49-F238E27FC236}">
                              <a16:creationId xmlns:a16="http://schemas.microsoft.com/office/drawing/2014/main" id="{00000000-0008-0000-0400-000033020000}"/>
                            </a:ext>
                          </a:extLst>
                        </xdr:cNvPr>
                        <xdr:cNvPicPr>
                          <a:picLocks noChangeAspect="1"/>
                        </xdr:cNvPicPr>
                      </xdr:nvPicPr>
                      <xdr:blipFill>
                        <a:blip xmlns:r="http://schemas.openxmlformats.org/officeDocument/2006/relationships" r:embed="rId7"/>
                        <a:stretch>
                          <a:fillRect/>
                        </a:stretch>
                      </xdr:blipFill>
                      <xdr:spPr>
                        <a:xfrm>
                          <a:off x="15001066" y="142410287"/>
                          <a:ext cx="1238362" cy="195963"/>
                        </a:xfrm>
                        <a:prstGeom prst="rect">
                          <a:avLst/>
                        </a:prstGeom>
                      </xdr:spPr>
                    </xdr:pic>
                    <xdr:pic>
                      <xdr:nvPicPr>
                        <xdr:cNvPr id="564" name="図 563">
                          <a:extLst>
                            <a:ext uri="{FF2B5EF4-FFF2-40B4-BE49-F238E27FC236}">
                              <a16:creationId xmlns:a16="http://schemas.microsoft.com/office/drawing/2014/main" id="{00000000-0008-0000-0400-000034020000}"/>
                            </a:ext>
                          </a:extLst>
                        </xdr:cNvPr>
                        <xdr:cNvPicPr>
                          <a:picLocks noChangeAspect="1"/>
                        </xdr:cNvPicPr>
                      </xdr:nvPicPr>
                      <xdr:blipFill>
                        <a:blip xmlns:r="http://schemas.openxmlformats.org/officeDocument/2006/relationships" r:embed="rId7"/>
                        <a:stretch>
                          <a:fillRect/>
                        </a:stretch>
                      </xdr:blipFill>
                      <xdr:spPr>
                        <a:xfrm>
                          <a:off x="17300493" y="142414404"/>
                          <a:ext cx="905588" cy="148923"/>
                        </a:xfrm>
                        <a:prstGeom prst="rect">
                          <a:avLst/>
                        </a:prstGeom>
                      </xdr:spPr>
                    </xdr:pic>
                  </xdr:grpSp>
                  <xdr:pic>
                    <xdr:nvPicPr>
                      <xdr:cNvPr id="566" name="図 565">
                        <a:extLst>
                          <a:ext uri="{FF2B5EF4-FFF2-40B4-BE49-F238E27FC236}">
                            <a16:creationId xmlns:a16="http://schemas.microsoft.com/office/drawing/2014/main" id="{00000000-0008-0000-0400-000036020000}"/>
                          </a:ext>
                        </a:extLst>
                      </xdr:cNvPr>
                      <xdr:cNvPicPr>
                        <a:picLocks noChangeAspect="1"/>
                      </xdr:cNvPicPr>
                    </xdr:nvPicPr>
                    <xdr:blipFill>
                      <a:blip xmlns:r="http://schemas.openxmlformats.org/officeDocument/2006/relationships" r:embed="rId7"/>
                      <a:stretch>
                        <a:fillRect/>
                      </a:stretch>
                    </xdr:blipFill>
                    <xdr:spPr>
                      <a:xfrm>
                        <a:off x="12674460" y="142798151"/>
                        <a:ext cx="919226" cy="150994"/>
                      </a:xfrm>
                      <a:prstGeom prst="rect">
                        <a:avLst/>
                      </a:prstGeom>
                    </xdr:spPr>
                  </xdr:pic>
                  <xdr:pic>
                    <xdr:nvPicPr>
                      <xdr:cNvPr id="567" name="図 566">
                        <a:extLst>
                          <a:ext uri="{FF2B5EF4-FFF2-40B4-BE49-F238E27FC236}">
                            <a16:creationId xmlns:a16="http://schemas.microsoft.com/office/drawing/2014/main" id="{00000000-0008-0000-0400-000037020000}"/>
                          </a:ext>
                        </a:extLst>
                      </xdr:cNvPr>
                      <xdr:cNvPicPr>
                        <a:picLocks noChangeAspect="1"/>
                      </xdr:cNvPicPr>
                    </xdr:nvPicPr>
                    <xdr:blipFill>
                      <a:blip xmlns:r="http://schemas.openxmlformats.org/officeDocument/2006/relationships" r:embed="rId7"/>
                      <a:stretch>
                        <a:fillRect/>
                      </a:stretch>
                    </xdr:blipFill>
                    <xdr:spPr>
                      <a:xfrm>
                        <a:off x="13757347" y="142798150"/>
                        <a:ext cx="924680" cy="150994"/>
                      </a:xfrm>
                      <a:prstGeom prst="rect">
                        <a:avLst/>
                      </a:prstGeom>
                    </xdr:spPr>
                  </xdr:pic>
                  <xdr:pic>
                    <xdr:nvPicPr>
                      <xdr:cNvPr id="568" name="図 567">
                        <a:extLst>
                          <a:ext uri="{FF2B5EF4-FFF2-40B4-BE49-F238E27FC236}">
                            <a16:creationId xmlns:a16="http://schemas.microsoft.com/office/drawing/2014/main" id="{00000000-0008-0000-0400-000038020000}"/>
                          </a:ext>
                        </a:extLst>
                      </xdr:cNvPr>
                      <xdr:cNvPicPr>
                        <a:picLocks noChangeAspect="1"/>
                      </xdr:cNvPicPr>
                    </xdr:nvPicPr>
                    <xdr:blipFill>
                      <a:blip xmlns:r="http://schemas.openxmlformats.org/officeDocument/2006/relationships" r:embed="rId7"/>
                      <a:stretch>
                        <a:fillRect/>
                      </a:stretch>
                    </xdr:blipFill>
                    <xdr:spPr>
                      <a:xfrm>
                        <a:off x="15009348" y="142791287"/>
                        <a:ext cx="1238362" cy="195963"/>
                      </a:xfrm>
                      <a:prstGeom prst="rect">
                        <a:avLst/>
                      </a:prstGeom>
                    </xdr:spPr>
                  </xdr:pic>
                  <xdr:pic>
                    <xdr:nvPicPr>
                      <xdr:cNvPr id="569" name="図 568">
                        <a:extLst>
                          <a:ext uri="{FF2B5EF4-FFF2-40B4-BE49-F238E27FC236}">
                            <a16:creationId xmlns:a16="http://schemas.microsoft.com/office/drawing/2014/main" id="{00000000-0008-0000-0400-000039020000}"/>
                          </a:ext>
                        </a:extLst>
                      </xdr:cNvPr>
                      <xdr:cNvPicPr>
                        <a:picLocks noChangeAspect="1"/>
                      </xdr:cNvPicPr>
                    </xdr:nvPicPr>
                    <xdr:blipFill>
                      <a:blip xmlns:r="http://schemas.openxmlformats.org/officeDocument/2006/relationships" r:embed="rId7"/>
                      <a:stretch>
                        <a:fillRect/>
                      </a:stretch>
                    </xdr:blipFill>
                    <xdr:spPr>
                      <a:xfrm>
                        <a:off x="17308775" y="142785008"/>
                        <a:ext cx="905588" cy="148923"/>
                      </a:xfrm>
                      <a:prstGeom prst="rect">
                        <a:avLst/>
                      </a:prstGeom>
                    </xdr:spPr>
                  </xdr:pic>
                </xdr:grpSp>
                <xdr:pic>
                  <xdr:nvPicPr>
                    <xdr:cNvPr id="571" name="図 570">
                      <a:extLst>
                        <a:ext uri="{FF2B5EF4-FFF2-40B4-BE49-F238E27FC236}">
                          <a16:creationId xmlns:a16="http://schemas.microsoft.com/office/drawing/2014/main" id="{00000000-0008-0000-0400-00003B020000}"/>
                        </a:ext>
                      </a:extLst>
                    </xdr:cNvPr>
                    <xdr:cNvPicPr>
                      <a:picLocks noChangeAspect="1"/>
                    </xdr:cNvPicPr>
                  </xdr:nvPicPr>
                  <xdr:blipFill>
                    <a:blip xmlns:r="http://schemas.openxmlformats.org/officeDocument/2006/relationships" r:embed="rId7"/>
                    <a:stretch>
                      <a:fillRect/>
                    </a:stretch>
                  </xdr:blipFill>
                  <xdr:spPr>
                    <a:xfrm>
                      <a:off x="12666178" y="143154303"/>
                      <a:ext cx="919226" cy="150994"/>
                    </a:xfrm>
                    <a:prstGeom prst="rect">
                      <a:avLst/>
                    </a:prstGeom>
                  </xdr:spPr>
                </xdr:pic>
                <xdr:pic>
                  <xdr:nvPicPr>
                    <xdr:cNvPr id="572" name="図 571">
                      <a:extLst>
                        <a:ext uri="{FF2B5EF4-FFF2-40B4-BE49-F238E27FC236}">
                          <a16:creationId xmlns:a16="http://schemas.microsoft.com/office/drawing/2014/main" id="{00000000-0008-0000-0400-00003C020000}"/>
                        </a:ext>
                      </a:extLst>
                    </xdr:cNvPr>
                    <xdr:cNvPicPr>
                      <a:picLocks noChangeAspect="1"/>
                    </xdr:cNvPicPr>
                  </xdr:nvPicPr>
                  <xdr:blipFill>
                    <a:blip xmlns:r="http://schemas.openxmlformats.org/officeDocument/2006/relationships" r:embed="rId7"/>
                    <a:stretch>
                      <a:fillRect/>
                    </a:stretch>
                  </xdr:blipFill>
                  <xdr:spPr>
                    <a:xfrm>
                      <a:off x="13749065" y="143154302"/>
                      <a:ext cx="924680" cy="150994"/>
                    </a:xfrm>
                    <a:prstGeom prst="rect">
                      <a:avLst/>
                    </a:prstGeom>
                  </xdr:spPr>
                </xdr:pic>
                <xdr:pic>
                  <xdr:nvPicPr>
                    <xdr:cNvPr id="573" name="図 572">
                      <a:extLst>
                        <a:ext uri="{FF2B5EF4-FFF2-40B4-BE49-F238E27FC236}">
                          <a16:creationId xmlns:a16="http://schemas.microsoft.com/office/drawing/2014/main" id="{00000000-0008-0000-0400-00003D020000}"/>
                        </a:ext>
                      </a:extLst>
                    </xdr:cNvPr>
                    <xdr:cNvPicPr>
                      <a:picLocks noChangeAspect="1"/>
                    </xdr:cNvPicPr>
                  </xdr:nvPicPr>
                  <xdr:blipFill>
                    <a:blip xmlns:r="http://schemas.openxmlformats.org/officeDocument/2006/relationships" r:embed="rId7"/>
                    <a:stretch>
                      <a:fillRect/>
                    </a:stretch>
                  </xdr:blipFill>
                  <xdr:spPr>
                    <a:xfrm>
                      <a:off x="15001066" y="143147439"/>
                      <a:ext cx="1238362" cy="195963"/>
                    </a:xfrm>
                    <a:prstGeom prst="rect">
                      <a:avLst/>
                    </a:prstGeom>
                  </xdr:spPr>
                </xdr:pic>
                <xdr:pic>
                  <xdr:nvPicPr>
                    <xdr:cNvPr id="574" name="図 573">
                      <a:extLst>
                        <a:ext uri="{FF2B5EF4-FFF2-40B4-BE49-F238E27FC236}">
                          <a16:creationId xmlns:a16="http://schemas.microsoft.com/office/drawing/2014/main" id="{00000000-0008-0000-0400-00003E020000}"/>
                        </a:ext>
                      </a:extLst>
                    </xdr:cNvPr>
                    <xdr:cNvPicPr>
                      <a:picLocks noChangeAspect="1"/>
                    </xdr:cNvPicPr>
                  </xdr:nvPicPr>
                  <xdr:blipFill>
                    <a:blip xmlns:r="http://schemas.openxmlformats.org/officeDocument/2006/relationships" r:embed="rId7"/>
                    <a:stretch>
                      <a:fillRect/>
                    </a:stretch>
                  </xdr:blipFill>
                  <xdr:spPr>
                    <a:xfrm>
                      <a:off x="17300493" y="143151556"/>
                      <a:ext cx="905588" cy="148923"/>
                    </a:xfrm>
                    <a:prstGeom prst="rect">
                      <a:avLst/>
                    </a:prstGeom>
                  </xdr:spPr>
                </xdr:pic>
              </xdr:grpSp>
              <xdr:pic>
                <xdr:nvPicPr>
                  <xdr:cNvPr id="576" name="図 575">
                    <a:extLst>
                      <a:ext uri="{FF2B5EF4-FFF2-40B4-BE49-F238E27FC236}">
                        <a16:creationId xmlns:a16="http://schemas.microsoft.com/office/drawing/2014/main" id="{00000000-0008-0000-0400-000040020000}"/>
                      </a:ext>
                    </a:extLst>
                  </xdr:cNvPr>
                  <xdr:cNvPicPr>
                    <a:picLocks noChangeAspect="1"/>
                  </xdr:cNvPicPr>
                </xdr:nvPicPr>
                <xdr:blipFill>
                  <a:blip xmlns:r="http://schemas.openxmlformats.org/officeDocument/2006/relationships" r:embed="rId7"/>
                  <a:stretch>
                    <a:fillRect/>
                  </a:stretch>
                </xdr:blipFill>
                <xdr:spPr>
                  <a:xfrm>
                    <a:off x="18381177" y="141971308"/>
                    <a:ext cx="1695866" cy="315627"/>
                  </a:xfrm>
                  <a:prstGeom prst="rect">
                    <a:avLst/>
                  </a:prstGeom>
                </xdr:spPr>
              </xdr:pic>
              <xdr:pic>
                <xdr:nvPicPr>
                  <xdr:cNvPr id="578" name="図 577">
                    <a:extLst>
                      <a:ext uri="{FF2B5EF4-FFF2-40B4-BE49-F238E27FC236}">
                        <a16:creationId xmlns:a16="http://schemas.microsoft.com/office/drawing/2014/main" id="{00000000-0008-0000-0400-000042020000}"/>
                      </a:ext>
                    </a:extLst>
                  </xdr:cNvPr>
                  <xdr:cNvPicPr>
                    <a:picLocks noChangeAspect="1"/>
                  </xdr:cNvPicPr>
                </xdr:nvPicPr>
                <xdr:blipFill>
                  <a:blip xmlns:r="http://schemas.openxmlformats.org/officeDocument/2006/relationships" r:embed="rId7"/>
                  <a:stretch>
                    <a:fillRect/>
                  </a:stretch>
                </xdr:blipFill>
                <xdr:spPr>
                  <a:xfrm>
                    <a:off x="18372895" y="143081179"/>
                    <a:ext cx="1695866" cy="315627"/>
                  </a:xfrm>
                  <a:prstGeom prst="rect">
                    <a:avLst/>
                  </a:prstGeom>
                </xdr:spPr>
              </xdr:pic>
            </xdr:grpSp>
            <xdr:pic>
              <xdr:nvPicPr>
                <xdr:cNvPr id="580" name="図 579">
                  <a:extLst>
                    <a:ext uri="{FF2B5EF4-FFF2-40B4-BE49-F238E27FC236}">
                      <a16:creationId xmlns:a16="http://schemas.microsoft.com/office/drawing/2014/main" id="{00000000-0008-0000-0400-000044020000}"/>
                    </a:ext>
                  </a:extLst>
                </xdr:cNvPr>
                <xdr:cNvPicPr>
                  <a:picLocks noChangeAspect="1"/>
                </xdr:cNvPicPr>
              </xdr:nvPicPr>
              <xdr:blipFill>
                <a:blip xmlns:r="http://schemas.openxmlformats.org/officeDocument/2006/relationships" r:embed="rId8"/>
                <a:stretch>
                  <a:fillRect/>
                </a:stretch>
              </xdr:blipFill>
              <xdr:spPr>
                <a:xfrm>
                  <a:off x="18870932" y="141594353"/>
                  <a:ext cx="683373" cy="166870"/>
                </a:xfrm>
                <a:prstGeom prst="rect">
                  <a:avLst/>
                </a:prstGeom>
              </xdr:spPr>
            </xdr:pic>
          </xdr:grpSp>
          <xdr:pic>
            <xdr:nvPicPr>
              <xdr:cNvPr id="582" name="図 581">
                <a:extLst>
                  <a:ext uri="{FF2B5EF4-FFF2-40B4-BE49-F238E27FC236}">
                    <a16:creationId xmlns:a16="http://schemas.microsoft.com/office/drawing/2014/main" id="{00000000-0008-0000-0400-000046020000}"/>
                  </a:ext>
                </a:extLst>
              </xdr:cNvPr>
              <xdr:cNvPicPr>
                <a:picLocks noChangeAspect="1"/>
              </xdr:cNvPicPr>
            </xdr:nvPicPr>
            <xdr:blipFill>
              <a:blip xmlns:r="http://schemas.openxmlformats.org/officeDocument/2006/relationships" r:embed="rId7"/>
              <a:stretch>
                <a:fillRect/>
              </a:stretch>
            </xdr:blipFill>
            <xdr:spPr>
              <a:xfrm>
                <a:off x="18403957" y="142311782"/>
                <a:ext cx="1695866" cy="315627"/>
              </a:xfrm>
              <a:prstGeom prst="rect">
                <a:avLst/>
              </a:prstGeom>
            </xdr:spPr>
          </xdr:pic>
          <xdr:pic>
            <xdr:nvPicPr>
              <xdr:cNvPr id="583" name="図 582">
                <a:extLst>
                  <a:ext uri="{FF2B5EF4-FFF2-40B4-BE49-F238E27FC236}">
                    <a16:creationId xmlns:a16="http://schemas.microsoft.com/office/drawing/2014/main" id="{00000000-0008-0000-0400-000047020000}"/>
                  </a:ext>
                </a:extLst>
              </xdr:cNvPr>
              <xdr:cNvPicPr>
                <a:picLocks noChangeAspect="1"/>
              </xdr:cNvPicPr>
            </xdr:nvPicPr>
            <xdr:blipFill>
              <a:blip xmlns:r="http://schemas.openxmlformats.org/officeDocument/2006/relationships" r:embed="rId7"/>
              <a:stretch>
                <a:fillRect/>
              </a:stretch>
            </xdr:blipFill>
            <xdr:spPr>
              <a:xfrm>
                <a:off x="18428804" y="142692783"/>
                <a:ext cx="1695866" cy="315627"/>
              </a:xfrm>
              <a:prstGeom prst="rect">
                <a:avLst/>
              </a:prstGeom>
            </xdr:spPr>
          </xdr:pic>
        </xdr:grpSp>
        <xdr:pic>
          <xdr:nvPicPr>
            <xdr:cNvPr id="585" name="図 584">
              <a:extLst>
                <a:ext uri="{FF2B5EF4-FFF2-40B4-BE49-F238E27FC236}">
                  <a16:creationId xmlns:a16="http://schemas.microsoft.com/office/drawing/2014/main" id="{00000000-0008-0000-0400-000049020000}"/>
                </a:ext>
              </a:extLst>
            </xdr:cNvPr>
            <xdr:cNvPicPr>
              <a:picLocks noChangeAspect="1"/>
            </xdr:cNvPicPr>
          </xdr:nvPicPr>
          <xdr:blipFill>
            <a:blip xmlns:r="http://schemas.openxmlformats.org/officeDocument/2006/relationships" r:embed="rId7"/>
            <a:stretch>
              <a:fillRect/>
            </a:stretch>
          </xdr:blipFill>
          <xdr:spPr>
            <a:xfrm>
              <a:off x="11418793" y="141832853"/>
              <a:ext cx="3350560" cy="100853"/>
            </a:xfrm>
            <a:prstGeom prst="rect">
              <a:avLst/>
            </a:prstGeom>
          </xdr:spPr>
        </xdr:pic>
      </xdr:grpSp>
      <xdr:sp macro="" textlink="">
        <xdr:nvSpPr>
          <xdr:cNvPr id="588" name="テキスト ボックス 587">
            <a:extLst>
              <a:ext uri="{FF2B5EF4-FFF2-40B4-BE49-F238E27FC236}">
                <a16:creationId xmlns:a16="http://schemas.microsoft.com/office/drawing/2014/main" id="{00000000-0008-0000-0400-00004C020000}"/>
              </a:ext>
            </a:extLst>
          </xdr:cNvPr>
          <xdr:cNvSpPr txBox="1"/>
        </xdr:nvSpPr>
        <xdr:spPr>
          <a:xfrm>
            <a:off x="12214411" y="139748560"/>
            <a:ext cx="1738431" cy="406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Arial" panose="020B0604020202020204" pitchFamily="34" charset="0"/>
                <a:ea typeface="BIZ UDPゴシック" panose="020B0400000000000000" pitchFamily="50" charset="-128"/>
                <a:cs typeface="Arial" panose="020B0604020202020204" pitchFamily="34" charset="0"/>
              </a:rPr>
              <a:t>ショウガク　タロウ</a:t>
            </a:r>
          </a:p>
        </xdr:txBody>
      </xdr:sp>
      <xdr:sp macro="" textlink="">
        <xdr:nvSpPr>
          <xdr:cNvPr id="589" name="テキスト ボックス 588">
            <a:extLst>
              <a:ext uri="{FF2B5EF4-FFF2-40B4-BE49-F238E27FC236}">
                <a16:creationId xmlns:a16="http://schemas.microsoft.com/office/drawing/2014/main" id="{00000000-0008-0000-0400-00004D020000}"/>
              </a:ext>
            </a:extLst>
          </xdr:cNvPr>
          <xdr:cNvSpPr txBox="1"/>
        </xdr:nvSpPr>
        <xdr:spPr>
          <a:xfrm>
            <a:off x="10555941" y="139815794"/>
            <a:ext cx="851647" cy="22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effectLst/>
                <a:latin typeface="Arial" panose="020B0604020202020204" pitchFamily="34" charset="0"/>
                <a:ea typeface="BIZ UDPゴシック" panose="020B0400000000000000" pitchFamily="50" charset="-128"/>
                <a:cs typeface="Arial" panose="020B0604020202020204" pitchFamily="34" charset="0"/>
              </a:rPr>
              <a:t>52303000000</a:t>
            </a:r>
            <a:endParaRPr lang="ja-JP" altLang="ja-JP" sz="900">
              <a:effectLst/>
              <a:latin typeface="Arial" panose="020B0604020202020204" pitchFamily="34" charset="0"/>
              <a:ea typeface="BIZ UDPゴシック" panose="020B0400000000000000" pitchFamily="50" charset="-128"/>
              <a:cs typeface="Arial" panose="020B0604020202020204" pitchFamily="34" charset="0"/>
            </a:endParaRPr>
          </a:p>
        </xdr:txBody>
      </xdr:sp>
      <xdr:sp macro="" textlink="">
        <xdr:nvSpPr>
          <xdr:cNvPr id="590" name="テキスト ボックス 589">
            <a:extLst>
              <a:ext uri="{FF2B5EF4-FFF2-40B4-BE49-F238E27FC236}">
                <a16:creationId xmlns:a16="http://schemas.microsoft.com/office/drawing/2014/main" id="{00000000-0008-0000-0400-00004E020000}"/>
              </a:ext>
            </a:extLst>
          </xdr:cNvPr>
          <xdr:cNvSpPr txBox="1"/>
        </xdr:nvSpPr>
        <xdr:spPr>
          <a:xfrm>
            <a:off x="11486029" y="139714941"/>
            <a:ext cx="909576" cy="42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dk1"/>
                </a:solidFill>
                <a:effectLst/>
                <a:latin typeface="+mn-lt"/>
                <a:ea typeface="+mn-ea"/>
                <a:cs typeface="+mn-cs"/>
              </a:rPr>
              <a:t>123-456</a:t>
            </a:r>
            <a:endParaRPr lang="ja-JP" altLang="ja-JP" sz="900">
              <a:effectLst/>
            </a:endParaRPr>
          </a:p>
        </xdr:txBody>
      </xdr:sp>
      <xdr:sp macro="" textlink="">
        <xdr:nvSpPr>
          <xdr:cNvPr id="591" name="テキスト ボックス 590">
            <a:extLst>
              <a:ext uri="{FF2B5EF4-FFF2-40B4-BE49-F238E27FC236}">
                <a16:creationId xmlns:a16="http://schemas.microsoft.com/office/drawing/2014/main" id="{00000000-0008-0000-0400-00004F020000}"/>
              </a:ext>
            </a:extLst>
          </xdr:cNvPr>
          <xdr:cNvSpPr txBox="1"/>
        </xdr:nvSpPr>
        <xdr:spPr>
          <a:xfrm>
            <a:off x="14646088" y="139737353"/>
            <a:ext cx="748137" cy="397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a:latin typeface="Arial" panose="020B0604020202020204" pitchFamily="34" charset="0"/>
                <a:ea typeface="BIZ UDPゴシック" panose="020B0400000000000000" pitchFamily="50" charset="-128"/>
                <a:cs typeface="Arial" panose="020B0604020202020204" pitchFamily="34" charset="0"/>
              </a:rPr>
              <a:t>2024</a:t>
            </a:r>
            <a:r>
              <a:rPr kumimoji="1" lang="ja-JP" altLang="en-US" sz="900">
                <a:latin typeface="Arial" panose="020B0604020202020204" pitchFamily="34" charset="0"/>
                <a:ea typeface="BIZ UDPゴシック" panose="020B0400000000000000" pitchFamily="50" charset="-128"/>
                <a:cs typeface="Arial" panose="020B0604020202020204" pitchFamily="34" charset="0"/>
              </a:rPr>
              <a:t>年</a:t>
            </a:r>
            <a:r>
              <a:rPr kumimoji="1" lang="en-US" altLang="ja-JP" sz="900">
                <a:latin typeface="Arial" panose="020B0604020202020204" pitchFamily="34" charset="0"/>
                <a:ea typeface="BIZ UDPゴシック" panose="020B0400000000000000" pitchFamily="50" charset="-128"/>
                <a:cs typeface="Arial" panose="020B0604020202020204" pitchFamily="34" charset="0"/>
              </a:rPr>
              <a:t>11</a:t>
            </a:r>
            <a:r>
              <a:rPr kumimoji="1" lang="ja-JP" altLang="en-US" sz="900">
                <a:latin typeface="Arial" panose="020B0604020202020204" pitchFamily="34" charset="0"/>
                <a:ea typeface="BIZ UDPゴシック" panose="020B0400000000000000" pitchFamily="50" charset="-128"/>
                <a:cs typeface="Arial" panose="020B0604020202020204" pitchFamily="34" charset="0"/>
              </a:rPr>
              <a:t>月</a:t>
            </a:r>
          </a:p>
        </xdr:txBody>
      </xdr:sp>
    </xdr:grpSp>
    <xdr:clientData/>
  </xdr:twoCellAnchor>
  <xdr:twoCellAnchor editAs="oneCell">
    <xdr:from>
      <xdr:col>1</xdr:col>
      <xdr:colOff>28677</xdr:colOff>
      <xdr:row>518</xdr:row>
      <xdr:rowOff>76201</xdr:rowOff>
    </xdr:from>
    <xdr:to>
      <xdr:col>9</xdr:col>
      <xdr:colOff>536269</xdr:colOff>
      <xdr:row>549</xdr:row>
      <xdr:rowOff>123826</xdr:rowOff>
    </xdr:to>
    <xdr:pic>
      <xdr:nvPicPr>
        <xdr:cNvPr id="537" name="図 536">
          <a:extLst>
            <a:ext uri="{FF2B5EF4-FFF2-40B4-BE49-F238E27FC236}">
              <a16:creationId xmlns:a16="http://schemas.microsoft.com/office/drawing/2014/main" id="{00000000-0008-0000-0400-0000190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81102" y="121215151"/>
          <a:ext cx="5993992" cy="7429500"/>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57610</xdr:colOff>
      <xdr:row>487</xdr:row>
      <xdr:rowOff>34419</xdr:rowOff>
    </xdr:from>
    <xdr:to>
      <xdr:col>10</xdr:col>
      <xdr:colOff>603662</xdr:colOff>
      <xdr:row>507</xdr:row>
      <xdr:rowOff>170490</xdr:rowOff>
    </xdr:to>
    <xdr:pic>
      <xdr:nvPicPr>
        <xdr:cNvPr id="471" name="図 470">
          <a:extLst>
            <a:ext uri="{FF2B5EF4-FFF2-40B4-BE49-F238E27FC236}">
              <a16:creationId xmlns:a16="http://schemas.microsoft.com/office/drawing/2014/main" id="{00000000-0008-0000-0400-0000D7010000}"/>
            </a:ext>
          </a:extLst>
        </xdr:cNvPr>
        <xdr:cNvPicPr>
          <a:picLocks noChangeAspect="1"/>
        </xdr:cNvPicPr>
      </xdr:nvPicPr>
      <xdr:blipFill>
        <a:blip xmlns:r="http://schemas.openxmlformats.org/officeDocument/2006/relationships" r:embed="rId10"/>
        <a:stretch>
          <a:fillRect/>
        </a:stretch>
      </xdr:blipFill>
      <xdr:spPr>
        <a:xfrm>
          <a:off x="404992" y="112440625"/>
          <a:ext cx="6698082" cy="4842540"/>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53688</xdr:colOff>
      <xdr:row>222</xdr:row>
      <xdr:rowOff>78441</xdr:rowOff>
    </xdr:from>
    <xdr:to>
      <xdr:col>12</xdr:col>
      <xdr:colOff>337296</xdr:colOff>
      <xdr:row>237</xdr:row>
      <xdr:rowOff>198344</xdr:rowOff>
    </xdr:to>
    <xdr:pic>
      <xdr:nvPicPr>
        <xdr:cNvPr id="405" name="図 404">
          <a:extLst>
            <a:ext uri="{FF2B5EF4-FFF2-40B4-BE49-F238E27FC236}">
              <a16:creationId xmlns:a16="http://schemas.microsoft.com/office/drawing/2014/main" id="{00000000-0008-0000-0400-00009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1070" y="83741559"/>
          <a:ext cx="7802755" cy="3649756"/>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0</xdr:col>
      <xdr:colOff>356151</xdr:colOff>
      <xdr:row>196</xdr:row>
      <xdr:rowOff>69270</xdr:rowOff>
    </xdr:from>
    <xdr:to>
      <xdr:col>11</xdr:col>
      <xdr:colOff>640773</xdr:colOff>
      <xdr:row>208</xdr:row>
      <xdr:rowOff>65240</xdr:rowOff>
    </xdr:to>
    <xdr:pic>
      <xdr:nvPicPr>
        <xdr:cNvPr id="401" name="図 400">
          <a:extLst>
            <a:ext uri="{FF2B5EF4-FFF2-40B4-BE49-F238E27FC236}">
              <a16:creationId xmlns:a16="http://schemas.microsoft.com/office/drawing/2014/main" id="{00000000-0008-0000-0400-000091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6151" y="79118487"/>
          <a:ext cx="7515339" cy="2878319"/>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17318</xdr:colOff>
      <xdr:row>185</xdr:row>
      <xdr:rowOff>69272</xdr:rowOff>
    </xdr:from>
    <xdr:to>
      <xdr:col>12</xdr:col>
      <xdr:colOff>34637</xdr:colOff>
      <xdr:row>190</xdr:row>
      <xdr:rowOff>109881</xdr:rowOff>
    </xdr:to>
    <xdr:pic>
      <xdr:nvPicPr>
        <xdr:cNvPr id="400" name="図 399">
          <a:extLst>
            <a:ext uri="{FF2B5EF4-FFF2-40B4-BE49-F238E27FC236}">
              <a16:creationId xmlns:a16="http://schemas.microsoft.com/office/drawing/2014/main" id="{00000000-0008-0000-0400-000090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3682" y="77221772"/>
          <a:ext cx="7637319" cy="1252882"/>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51816</xdr:colOff>
      <xdr:row>107</xdr:row>
      <xdr:rowOff>112934</xdr:rowOff>
    </xdr:from>
    <xdr:to>
      <xdr:col>13</xdr:col>
      <xdr:colOff>18883</xdr:colOff>
      <xdr:row>122</xdr:row>
      <xdr:rowOff>221794</xdr:rowOff>
    </xdr:to>
    <xdr:pic>
      <xdr:nvPicPr>
        <xdr:cNvPr id="394" name="図 393">
          <a:extLst>
            <a:ext uri="{FF2B5EF4-FFF2-40B4-BE49-F238E27FC236}">
              <a16:creationId xmlns:a16="http://schemas.microsoft.com/office/drawing/2014/main" id="{00000000-0008-0000-0400-00008A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05602" y="23816577"/>
          <a:ext cx="7804781" cy="3782787"/>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81641</xdr:colOff>
      <xdr:row>86</xdr:row>
      <xdr:rowOff>54428</xdr:rowOff>
    </xdr:from>
    <xdr:to>
      <xdr:col>17</xdr:col>
      <xdr:colOff>608237</xdr:colOff>
      <xdr:row>100</xdr:row>
      <xdr:rowOff>209726</xdr:rowOff>
    </xdr:to>
    <xdr:pic>
      <xdr:nvPicPr>
        <xdr:cNvPr id="393" name="図 392">
          <a:extLst>
            <a:ext uri="{FF2B5EF4-FFF2-40B4-BE49-F238E27FC236}">
              <a16:creationId xmlns:a16="http://schemas.microsoft.com/office/drawing/2014/main" id="{00000000-0008-0000-0400-000089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35427" y="18818678"/>
          <a:ext cx="10759167" cy="3584297"/>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40827</xdr:colOff>
      <xdr:row>60</xdr:row>
      <xdr:rowOff>231323</xdr:rowOff>
    </xdr:from>
    <xdr:to>
      <xdr:col>6</xdr:col>
      <xdr:colOff>231322</xdr:colOff>
      <xdr:row>79</xdr:row>
      <xdr:rowOff>25790</xdr:rowOff>
    </xdr:to>
    <xdr:pic>
      <xdr:nvPicPr>
        <xdr:cNvPr id="392" name="図 391">
          <a:extLst>
            <a:ext uri="{FF2B5EF4-FFF2-40B4-BE49-F238E27FC236}">
              <a16:creationId xmlns:a16="http://schemas.microsoft.com/office/drawing/2014/main" id="{00000000-0008-0000-0400-00008801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94613" y="12545787"/>
          <a:ext cx="3592280" cy="4448110"/>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6</xdr:col>
      <xdr:colOff>543452</xdr:colOff>
      <xdr:row>60</xdr:row>
      <xdr:rowOff>221796</xdr:rowOff>
    </xdr:from>
    <xdr:to>
      <xdr:col>11</xdr:col>
      <xdr:colOff>612321</xdr:colOff>
      <xdr:row>79</xdr:row>
      <xdr:rowOff>23276</xdr:rowOff>
    </xdr:to>
    <xdr:pic>
      <xdr:nvPicPr>
        <xdr:cNvPr id="391" name="図 390">
          <a:extLst>
            <a:ext uri="{FF2B5EF4-FFF2-40B4-BE49-F238E27FC236}">
              <a16:creationId xmlns:a16="http://schemas.microsoft.com/office/drawing/2014/main" id="{00000000-0008-0000-0400-000087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299023" y="12536260"/>
          <a:ext cx="3470655" cy="4455123"/>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67972</xdr:colOff>
          <xdr:row>36</xdr:row>
          <xdr:rowOff>231321</xdr:rowOff>
        </xdr:from>
        <xdr:to>
          <xdr:col>6</xdr:col>
          <xdr:colOff>182680</xdr:colOff>
          <xdr:row>54</xdr:row>
          <xdr:rowOff>172260</xdr:rowOff>
        </xdr:to>
        <xdr:pic>
          <xdr:nvPicPr>
            <xdr:cNvPr id="386" name="図 385">
              <a:extLst>
                <a:ext uri="{FF2B5EF4-FFF2-40B4-BE49-F238E27FC236}">
                  <a16:creationId xmlns:a16="http://schemas.microsoft.com/office/drawing/2014/main" id="{00000000-0008-0000-0400-000082010000}"/>
                </a:ext>
              </a:extLst>
            </xdr:cNvPr>
            <xdr:cNvPicPr>
              <a:picLocks noChangeAspect="1" noChangeArrowheads="1"/>
              <a:extLst>
                <a:ext uri="{84589F7E-364E-4C9E-8A38-B11213B215E9}">
                  <a14:cameraTool cellRange="'①基本情報・異動情報（学生入力用）'!$A$3:$S$30" spid="_x0000_s14558"/>
                </a:ext>
              </a:extLst>
            </xdr:cNvPicPr>
          </xdr:nvPicPr>
          <xdr:blipFill>
            <a:blip xmlns:r="http://schemas.openxmlformats.org/officeDocument/2006/relationships" r:embed="rId18"/>
            <a:srcRect/>
            <a:stretch>
              <a:fillRect/>
            </a:stretch>
          </xdr:blipFill>
          <xdr:spPr bwMode="auto">
            <a:xfrm>
              <a:off x="421758" y="6667500"/>
              <a:ext cx="3516493" cy="4349653"/>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mc:Choice>
    <mc:Fallback/>
  </mc:AlternateContent>
  <xdr:twoCellAnchor editAs="oneCell">
    <xdr:from>
      <xdr:col>6</xdr:col>
      <xdr:colOff>521151</xdr:colOff>
      <xdr:row>36</xdr:row>
      <xdr:rowOff>217715</xdr:rowOff>
    </xdr:from>
    <xdr:to>
      <xdr:col>11</xdr:col>
      <xdr:colOff>624556</xdr:colOff>
      <xdr:row>54</xdr:row>
      <xdr:rowOff>160565</xdr:rowOff>
    </xdr:to>
    <xdr:pic>
      <xdr:nvPicPr>
        <xdr:cNvPr id="385" name="図 384">
          <a:extLst>
            <a:ext uri="{FF2B5EF4-FFF2-40B4-BE49-F238E27FC236}">
              <a16:creationId xmlns:a16="http://schemas.microsoft.com/office/drawing/2014/main" id="{00000000-0008-0000-0400-000081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276722" y="6653894"/>
          <a:ext cx="3505191" cy="4351564"/>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5</xdr:col>
      <xdr:colOff>500836</xdr:colOff>
      <xdr:row>499</xdr:row>
      <xdr:rowOff>114443</xdr:rowOff>
    </xdr:from>
    <xdr:to>
      <xdr:col>8</xdr:col>
      <xdr:colOff>386372</xdr:colOff>
      <xdr:row>502</xdr:row>
      <xdr:rowOff>20997</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3582454" y="115344531"/>
          <a:ext cx="1936212" cy="61252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402633</xdr:colOff>
      <xdr:row>499</xdr:row>
      <xdr:rowOff>68036</xdr:rowOff>
    </xdr:from>
    <xdr:to>
      <xdr:col>15</xdr:col>
      <xdr:colOff>340180</xdr:colOff>
      <xdr:row>501</xdr:row>
      <xdr:rowOff>120958</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flipV="1">
          <a:off x="5555658" y="85478711"/>
          <a:ext cx="4071397" cy="529172"/>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573674</xdr:colOff>
      <xdr:row>500</xdr:row>
      <xdr:rowOff>17610</xdr:rowOff>
    </xdr:from>
    <xdr:to>
      <xdr:col>5</xdr:col>
      <xdr:colOff>539959</xdr:colOff>
      <xdr:row>503</xdr:row>
      <xdr:rowOff>81122</xdr:rowOff>
    </xdr:to>
    <xdr:sp macro="" textlink="">
      <xdr:nvSpPr>
        <xdr:cNvPr id="25" name="右カーブ矢印 24">
          <a:extLst>
            <a:ext uri="{FF2B5EF4-FFF2-40B4-BE49-F238E27FC236}">
              <a16:creationId xmlns:a16="http://schemas.microsoft.com/office/drawing/2014/main" id="{00000000-0008-0000-0400-000019000000}"/>
            </a:ext>
          </a:extLst>
        </xdr:cNvPr>
        <xdr:cNvSpPr/>
      </xdr:nvSpPr>
      <xdr:spPr>
        <a:xfrm>
          <a:off x="2971733" y="115483022"/>
          <a:ext cx="649844" cy="769482"/>
        </a:xfrm>
        <a:prstGeom prst="curvedRightArrow">
          <a:avLst>
            <a:gd name="adj1" fmla="val 25000"/>
            <a:gd name="adj2" fmla="val 45758"/>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9</xdr:col>
      <xdr:colOff>204107</xdr:colOff>
      <xdr:row>493</xdr:row>
      <xdr:rowOff>128868</xdr:rowOff>
    </xdr:from>
    <xdr:to>
      <xdr:col>15</xdr:col>
      <xdr:colOff>462643</xdr:colOff>
      <xdr:row>499</xdr:row>
      <xdr:rowOff>47226</xdr:rowOff>
    </xdr:to>
    <xdr:pic>
      <xdr:nvPicPr>
        <xdr:cNvPr id="26" name="図 25">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20"/>
        <a:stretch>
          <a:fillRect/>
        </a:stretch>
      </xdr:blipFill>
      <xdr:spPr>
        <a:xfrm>
          <a:off x="6019960" y="113947015"/>
          <a:ext cx="3687536" cy="1330299"/>
        </a:xfrm>
        <a:prstGeom prst="rect">
          <a:avLst/>
        </a:prstGeom>
      </xdr:spPr>
    </xdr:pic>
    <xdr:clientData/>
  </xdr:twoCellAnchor>
  <xdr:twoCellAnchor>
    <xdr:from>
      <xdr:col>14</xdr:col>
      <xdr:colOff>494812</xdr:colOff>
      <xdr:row>31</xdr:row>
      <xdr:rowOff>73981</xdr:rowOff>
    </xdr:from>
    <xdr:to>
      <xdr:col>17</xdr:col>
      <xdr:colOff>606872</xdr:colOff>
      <xdr:row>32</xdr:row>
      <xdr:rowOff>186040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9095887" y="5293681"/>
          <a:ext cx="2169460" cy="350184"/>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a:solidFill>
                <a:sysClr val="windowText" lastClr="000000"/>
              </a:solidFill>
              <a:latin typeface="BIZ UDゴシック" panose="020B0400000000000000" pitchFamily="49" charset="-128"/>
              <a:ea typeface="BIZ UDゴシック" panose="020B0400000000000000" pitchFamily="49" charset="-128"/>
            </a:rPr>
            <a:t>学校による代理入力可</a:t>
          </a:r>
        </a:p>
      </xdr:txBody>
    </xdr:sp>
    <xdr:clientData/>
  </xdr:twoCellAnchor>
  <xdr:twoCellAnchor>
    <xdr:from>
      <xdr:col>1</xdr:col>
      <xdr:colOff>163285</xdr:colOff>
      <xdr:row>89</xdr:row>
      <xdr:rowOff>108859</xdr:rowOff>
    </xdr:from>
    <xdr:to>
      <xdr:col>6</xdr:col>
      <xdr:colOff>449036</xdr:colOff>
      <xdr:row>100</xdr:row>
      <xdr:rowOff>108857</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17071" y="19607895"/>
          <a:ext cx="3687536" cy="2694212"/>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１１</a:t>
          </a:r>
        </a:p>
      </xdr:txBody>
    </xdr:sp>
    <xdr:clientData/>
  </xdr:twoCellAnchor>
  <xdr:twoCellAnchor>
    <xdr:from>
      <xdr:col>0</xdr:col>
      <xdr:colOff>349704</xdr:colOff>
      <xdr:row>63</xdr:row>
      <xdr:rowOff>81642</xdr:rowOff>
    </xdr:from>
    <xdr:to>
      <xdr:col>6</xdr:col>
      <xdr:colOff>272143</xdr:colOff>
      <xdr:row>66</xdr:row>
      <xdr:rowOff>68036</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349704" y="13130892"/>
          <a:ext cx="3678010" cy="72118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１１</a:t>
          </a:r>
        </a:p>
      </xdr:txBody>
    </xdr:sp>
    <xdr:clientData/>
  </xdr:twoCellAnchor>
  <xdr:twoCellAnchor>
    <xdr:from>
      <xdr:col>0</xdr:col>
      <xdr:colOff>351143</xdr:colOff>
      <xdr:row>40</xdr:row>
      <xdr:rowOff>77640</xdr:rowOff>
    </xdr:from>
    <xdr:to>
      <xdr:col>6</xdr:col>
      <xdr:colOff>217715</xdr:colOff>
      <xdr:row>51</xdr:row>
      <xdr:rowOff>81643</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351143" y="7493533"/>
          <a:ext cx="3622143" cy="2698217"/>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58370</xdr:colOff>
      <xdr:row>40</xdr:row>
      <xdr:rowOff>82080</xdr:rowOff>
    </xdr:from>
    <xdr:ext cx="441146" cy="521425"/>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3133584" y="7497973"/>
          <a:ext cx="441146"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p>
      </xdr:txBody>
    </xdr:sp>
    <xdr:clientData/>
  </xdr:oneCellAnchor>
  <xdr:oneCellAnchor>
    <xdr:from>
      <xdr:col>4</xdr:col>
      <xdr:colOff>446983</xdr:colOff>
      <xdr:row>63</xdr:row>
      <xdr:rowOff>40821</xdr:rowOff>
    </xdr:from>
    <xdr:ext cx="441147" cy="521425"/>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2856808" y="12899571"/>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a:t>
          </a:r>
        </a:p>
      </xdr:txBody>
    </xdr:sp>
    <xdr:clientData/>
  </xdr:oneCellAnchor>
  <xdr:oneCellAnchor>
    <xdr:from>
      <xdr:col>4</xdr:col>
      <xdr:colOff>338124</xdr:colOff>
      <xdr:row>89</xdr:row>
      <xdr:rowOff>204106</xdr:rowOff>
    </xdr:from>
    <xdr:ext cx="441147" cy="521425"/>
    <xdr:sp macro="" textlink="">
      <xdr:nvSpPr>
        <xdr:cNvPr id="44" name="正方形/長方形 43">
          <a:extLst>
            <a:ext uri="{FF2B5EF4-FFF2-40B4-BE49-F238E27FC236}">
              <a16:creationId xmlns:a16="http://schemas.microsoft.com/office/drawing/2014/main" id="{00000000-0008-0000-0400-00002C000000}"/>
            </a:ext>
          </a:extLst>
        </xdr:cNvPr>
        <xdr:cNvSpPr/>
      </xdr:nvSpPr>
      <xdr:spPr>
        <a:xfrm>
          <a:off x="2732981" y="19703142"/>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p>
      </xdr:txBody>
    </xdr:sp>
    <xdr:clientData/>
  </xdr:oneCellAnchor>
  <xdr:oneCellAnchor>
    <xdr:from>
      <xdr:col>8</xdr:col>
      <xdr:colOff>575188</xdr:colOff>
      <xdr:row>86</xdr:row>
      <xdr:rowOff>217714</xdr:rowOff>
    </xdr:from>
    <xdr:ext cx="184730" cy="405432"/>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5728213" y="19458214"/>
          <a:ext cx="184730" cy="405432"/>
        </a:xfrm>
        <a:prstGeom prst="rect">
          <a:avLst/>
        </a:prstGeom>
        <a:noFill/>
      </xdr:spPr>
      <xdr:txBody>
        <a:bodyPr wrap="none" lIns="91440" tIns="45720" rIns="91440" bIns="45720">
          <a:spAutoFit/>
        </a:bodyPr>
        <a:lstStyle/>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editAs="oneCell">
    <xdr:from>
      <xdr:col>14</xdr:col>
      <xdr:colOff>13949</xdr:colOff>
      <xdr:row>64</xdr:row>
      <xdr:rowOff>101653</xdr:rowOff>
    </xdr:from>
    <xdr:to>
      <xdr:col>17</xdr:col>
      <xdr:colOff>549414</xdr:colOff>
      <xdr:row>70</xdr:row>
      <xdr:rowOff>157683</xdr:rowOff>
    </xdr:to>
    <xdr:pic>
      <xdr:nvPicPr>
        <xdr:cNvPr id="48" name="図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21"/>
        <a:stretch>
          <a:fillRect/>
        </a:stretch>
      </xdr:blipFill>
      <xdr:spPr>
        <a:xfrm>
          <a:off x="8615024" y="13198528"/>
          <a:ext cx="2592865" cy="1484780"/>
        </a:xfrm>
        <a:prstGeom prst="rect">
          <a:avLst/>
        </a:prstGeom>
      </xdr:spPr>
    </xdr:pic>
    <xdr:clientData/>
  </xdr:twoCellAnchor>
  <xdr:twoCellAnchor editAs="oneCell">
    <xdr:from>
      <xdr:col>14</xdr:col>
      <xdr:colOff>22412</xdr:colOff>
      <xdr:row>111</xdr:row>
      <xdr:rowOff>100852</xdr:rowOff>
    </xdr:from>
    <xdr:to>
      <xdr:col>17</xdr:col>
      <xdr:colOff>587322</xdr:colOff>
      <xdr:row>114</xdr:row>
      <xdr:rowOff>112057</xdr:rowOff>
    </xdr:to>
    <xdr:pic>
      <xdr:nvPicPr>
        <xdr:cNvPr id="49" name="図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22"/>
        <a:stretch>
          <a:fillRect/>
        </a:stretch>
      </xdr:blipFill>
      <xdr:spPr>
        <a:xfrm>
          <a:off x="8623487" y="28190077"/>
          <a:ext cx="2622310" cy="725581"/>
        </a:xfrm>
        <a:prstGeom prst="rect">
          <a:avLst/>
        </a:prstGeom>
      </xdr:spPr>
    </xdr:pic>
    <xdr:clientData/>
  </xdr:twoCellAnchor>
  <xdr:twoCellAnchor editAs="oneCell">
    <xdr:from>
      <xdr:col>1</xdr:col>
      <xdr:colOff>22105</xdr:colOff>
      <xdr:row>142</xdr:row>
      <xdr:rowOff>40821</xdr:rowOff>
    </xdr:from>
    <xdr:to>
      <xdr:col>11</xdr:col>
      <xdr:colOff>605976</xdr:colOff>
      <xdr:row>151</xdr:row>
      <xdr:rowOff>224223</xdr:rowOff>
    </xdr:to>
    <xdr:pic>
      <xdr:nvPicPr>
        <xdr:cNvPr id="50" name="図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23"/>
        <a:stretch>
          <a:fillRect/>
        </a:stretch>
      </xdr:blipFill>
      <xdr:spPr>
        <a:xfrm>
          <a:off x="374530" y="35511921"/>
          <a:ext cx="7441871" cy="2326527"/>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54428</xdr:colOff>
      <xdr:row>128</xdr:row>
      <xdr:rowOff>27216</xdr:rowOff>
    </xdr:from>
    <xdr:to>
      <xdr:col>11</xdr:col>
      <xdr:colOff>639536</xdr:colOff>
      <xdr:row>137</xdr:row>
      <xdr:rowOff>210724</xdr:rowOff>
    </xdr:to>
    <xdr:pic>
      <xdr:nvPicPr>
        <xdr:cNvPr id="51" name="図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24"/>
        <a:stretch>
          <a:fillRect/>
        </a:stretch>
      </xdr:blipFill>
      <xdr:spPr>
        <a:xfrm>
          <a:off x="406853" y="32164566"/>
          <a:ext cx="7443108" cy="232663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78521</xdr:colOff>
      <xdr:row>162</xdr:row>
      <xdr:rowOff>40820</xdr:rowOff>
    </xdr:from>
    <xdr:to>
      <xdr:col>8</xdr:col>
      <xdr:colOff>606914</xdr:colOff>
      <xdr:row>169</xdr:row>
      <xdr:rowOff>27214</xdr:rowOff>
    </xdr:to>
    <xdr:pic>
      <xdr:nvPicPr>
        <xdr:cNvPr id="52" name="図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25"/>
        <a:stretch>
          <a:fillRect/>
        </a:stretch>
      </xdr:blipFill>
      <xdr:spPr>
        <a:xfrm>
          <a:off x="430946" y="40331570"/>
          <a:ext cx="5328993" cy="1653269"/>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xdr:col>
      <xdr:colOff>81643</xdr:colOff>
      <xdr:row>171</xdr:row>
      <xdr:rowOff>81644</xdr:rowOff>
    </xdr:from>
    <xdr:to>
      <xdr:col>8</xdr:col>
      <xdr:colOff>585107</xdr:colOff>
      <xdr:row>178</xdr:row>
      <xdr:rowOff>50868</xdr:rowOff>
    </xdr:to>
    <xdr:pic>
      <xdr:nvPicPr>
        <xdr:cNvPr id="53" name="図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26"/>
        <a:stretch>
          <a:fillRect/>
        </a:stretch>
      </xdr:blipFill>
      <xdr:spPr>
        <a:xfrm>
          <a:off x="434068" y="42515519"/>
          <a:ext cx="5304064" cy="1636099"/>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twoCellAnchor>
    <xdr:from>
      <xdr:col>1</xdr:col>
      <xdr:colOff>204108</xdr:colOff>
      <xdr:row>113</xdr:row>
      <xdr:rowOff>27215</xdr:rowOff>
    </xdr:from>
    <xdr:to>
      <xdr:col>6</xdr:col>
      <xdr:colOff>625929</xdr:colOff>
      <xdr:row>117</xdr:row>
      <xdr:rowOff>163286</xdr:rowOff>
    </xdr:to>
    <xdr:sp macro="" textlink="">
      <xdr:nvSpPr>
        <xdr:cNvPr id="54" name="正方形/長方形 53">
          <a:extLst>
            <a:ext uri="{FF2B5EF4-FFF2-40B4-BE49-F238E27FC236}">
              <a16:creationId xmlns:a16="http://schemas.microsoft.com/office/drawing/2014/main" id="{00000000-0008-0000-0400-000036000000}"/>
            </a:ext>
          </a:extLst>
        </xdr:cNvPr>
        <xdr:cNvSpPr/>
      </xdr:nvSpPr>
      <xdr:spPr>
        <a:xfrm>
          <a:off x="557894" y="25200429"/>
          <a:ext cx="3823606" cy="1115786"/>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１１</a:t>
          </a:r>
        </a:p>
      </xdr:txBody>
    </xdr:sp>
    <xdr:clientData/>
  </xdr:twoCellAnchor>
  <xdr:oneCellAnchor>
    <xdr:from>
      <xdr:col>5</xdr:col>
      <xdr:colOff>104955</xdr:colOff>
      <xdr:row>109</xdr:row>
      <xdr:rowOff>217713</xdr:rowOff>
    </xdr:from>
    <xdr:ext cx="853055" cy="521425"/>
    <xdr:sp macro="" textlink="">
      <xdr:nvSpPr>
        <xdr:cNvPr id="55" name="正方形/長方形 54">
          <a:extLst>
            <a:ext uri="{FF2B5EF4-FFF2-40B4-BE49-F238E27FC236}">
              <a16:creationId xmlns:a16="http://schemas.microsoft.com/office/drawing/2014/main" id="{00000000-0008-0000-0400-000037000000}"/>
            </a:ext>
          </a:extLst>
        </xdr:cNvPr>
        <xdr:cNvSpPr/>
      </xdr:nvSpPr>
      <xdr:spPr>
        <a:xfrm>
          <a:off x="3180169" y="24411213"/>
          <a:ext cx="853055"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②ー</a:t>
          </a:r>
          <a:r>
            <a:rPr lang="en-US" altLang="ja-JP" sz="2000" b="1" cap="none" spc="0">
              <a:ln w="22225">
                <a:solidFill>
                  <a:schemeClr val="accent2"/>
                </a:solidFill>
                <a:prstDash val="solid"/>
              </a:ln>
              <a:solidFill>
                <a:schemeClr val="accent2">
                  <a:lumMod val="40000"/>
                  <a:lumOff val="60000"/>
                </a:schemeClr>
              </a:solidFill>
              <a:effectLst/>
            </a:rPr>
            <a:t>A</a:t>
          </a: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xdr:col>
      <xdr:colOff>204107</xdr:colOff>
      <xdr:row>109</xdr:row>
      <xdr:rowOff>163283</xdr:rowOff>
    </xdr:from>
    <xdr:to>
      <xdr:col>6</xdr:col>
      <xdr:colOff>639535</xdr:colOff>
      <xdr:row>112</xdr:row>
      <xdr:rowOff>217715</xdr:rowOff>
    </xdr:to>
    <xdr:sp macro="" textlink="">
      <xdr:nvSpPr>
        <xdr:cNvPr id="56" name="正方形/長方形 55">
          <a:extLst>
            <a:ext uri="{FF2B5EF4-FFF2-40B4-BE49-F238E27FC236}">
              <a16:creationId xmlns:a16="http://schemas.microsoft.com/office/drawing/2014/main" id="{00000000-0008-0000-0400-000038000000}"/>
            </a:ext>
          </a:extLst>
        </xdr:cNvPr>
        <xdr:cNvSpPr/>
      </xdr:nvSpPr>
      <xdr:spPr>
        <a:xfrm>
          <a:off x="557893" y="24356783"/>
          <a:ext cx="3837213" cy="789218"/>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１１</a:t>
          </a:r>
        </a:p>
      </xdr:txBody>
    </xdr:sp>
    <xdr:clientData/>
  </xdr:twoCellAnchor>
  <xdr:oneCellAnchor>
    <xdr:from>
      <xdr:col>5</xdr:col>
      <xdr:colOff>151612</xdr:colOff>
      <xdr:row>113</xdr:row>
      <xdr:rowOff>27211</xdr:rowOff>
    </xdr:from>
    <xdr:ext cx="841384" cy="521425"/>
    <xdr:sp macro="" textlink="">
      <xdr:nvSpPr>
        <xdr:cNvPr id="57" name="正方形/長方形 56">
          <a:extLst>
            <a:ext uri="{FF2B5EF4-FFF2-40B4-BE49-F238E27FC236}">
              <a16:creationId xmlns:a16="http://schemas.microsoft.com/office/drawing/2014/main" id="{00000000-0008-0000-0400-000039000000}"/>
            </a:ext>
          </a:extLst>
        </xdr:cNvPr>
        <xdr:cNvSpPr/>
      </xdr:nvSpPr>
      <xdr:spPr>
        <a:xfrm>
          <a:off x="3247237" y="28592686"/>
          <a:ext cx="841384"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②ー</a:t>
          </a:r>
          <a:r>
            <a:rPr lang="en-US" altLang="ja-JP" sz="2000" b="1" cap="none" spc="0">
              <a:ln w="22225">
                <a:solidFill>
                  <a:schemeClr val="accent2"/>
                </a:solidFill>
                <a:prstDash val="solid"/>
              </a:ln>
              <a:solidFill>
                <a:schemeClr val="accent2">
                  <a:lumMod val="40000"/>
                  <a:lumOff val="60000"/>
                </a:schemeClr>
              </a:solidFill>
              <a:effectLst/>
            </a:rPr>
            <a:t>B</a:t>
          </a: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1</xdr:col>
      <xdr:colOff>181839</xdr:colOff>
      <xdr:row>187</xdr:row>
      <xdr:rowOff>68035</xdr:rowOff>
    </xdr:from>
    <xdr:to>
      <xdr:col>11</xdr:col>
      <xdr:colOff>562840</xdr:colOff>
      <xdr:row>190</xdr:row>
      <xdr:rowOff>27214</xdr:rowOff>
    </xdr:to>
    <xdr:sp macro="" textlink="">
      <xdr:nvSpPr>
        <xdr:cNvPr id="59" name="正方形/長方形 58">
          <a:extLst>
            <a:ext uri="{FF2B5EF4-FFF2-40B4-BE49-F238E27FC236}">
              <a16:creationId xmlns:a16="http://schemas.microsoft.com/office/drawing/2014/main" id="{00000000-0008-0000-0400-00003B000000}"/>
            </a:ext>
          </a:extLst>
        </xdr:cNvPr>
        <xdr:cNvSpPr/>
      </xdr:nvSpPr>
      <xdr:spPr>
        <a:xfrm>
          <a:off x="528203" y="77705444"/>
          <a:ext cx="7308273" cy="686543"/>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149678</xdr:colOff>
      <xdr:row>198</xdr:row>
      <xdr:rowOff>108856</xdr:rowOff>
    </xdr:from>
    <xdr:to>
      <xdr:col>6</xdr:col>
      <xdr:colOff>421822</xdr:colOff>
      <xdr:row>208</xdr:row>
      <xdr:rowOff>0</xdr:rowOff>
    </xdr:to>
    <xdr:sp macro="" textlink="">
      <xdr:nvSpPr>
        <xdr:cNvPr id="60" name="正方形/長方形 59">
          <a:extLst>
            <a:ext uri="{FF2B5EF4-FFF2-40B4-BE49-F238E27FC236}">
              <a16:creationId xmlns:a16="http://schemas.microsoft.com/office/drawing/2014/main" id="{00000000-0008-0000-0400-00003C000000}"/>
            </a:ext>
          </a:extLst>
        </xdr:cNvPr>
        <xdr:cNvSpPr/>
      </xdr:nvSpPr>
      <xdr:spPr>
        <a:xfrm>
          <a:off x="505830" y="79638465"/>
          <a:ext cx="3709427" cy="2293100"/>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１１</a:t>
          </a:r>
        </a:p>
      </xdr:txBody>
    </xdr:sp>
    <xdr:clientData/>
  </xdr:twoCellAnchor>
  <xdr:oneCellAnchor>
    <xdr:from>
      <xdr:col>5</xdr:col>
      <xdr:colOff>513833</xdr:colOff>
      <xdr:row>198</xdr:row>
      <xdr:rowOff>130259</xdr:rowOff>
    </xdr:from>
    <xdr:ext cx="441146" cy="521425"/>
    <xdr:sp macro="" textlink="">
      <xdr:nvSpPr>
        <xdr:cNvPr id="61" name="正方形/長方形 60">
          <a:extLst>
            <a:ext uri="{FF2B5EF4-FFF2-40B4-BE49-F238E27FC236}">
              <a16:creationId xmlns:a16="http://schemas.microsoft.com/office/drawing/2014/main" id="{00000000-0008-0000-0400-00003D000000}"/>
            </a:ext>
          </a:extLst>
        </xdr:cNvPr>
        <xdr:cNvSpPr/>
      </xdr:nvSpPr>
      <xdr:spPr>
        <a:xfrm>
          <a:off x="3619811" y="79659868"/>
          <a:ext cx="441146"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④</a:t>
          </a:r>
        </a:p>
      </xdr:txBody>
    </xdr:sp>
    <xdr:clientData/>
  </xdr:oneCellAnchor>
  <xdr:oneCellAnchor>
    <xdr:from>
      <xdr:col>9</xdr:col>
      <xdr:colOff>542231</xdr:colOff>
      <xdr:row>187</xdr:row>
      <xdr:rowOff>156081</xdr:rowOff>
    </xdr:from>
    <xdr:ext cx="441147" cy="521425"/>
    <xdr:sp macro="" textlink="">
      <xdr:nvSpPr>
        <xdr:cNvPr id="62" name="正方形/長方形 61">
          <a:extLst>
            <a:ext uri="{FF2B5EF4-FFF2-40B4-BE49-F238E27FC236}">
              <a16:creationId xmlns:a16="http://schemas.microsoft.com/office/drawing/2014/main" id="{00000000-0008-0000-0400-00003E000000}"/>
            </a:ext>
          </a:extLst>
        </xdr:cNvPr>
        <xdr:cNvSpPr/>
      </xdr:nvSpPr>
      <xdr:spPr>
        <a:xfrm>
          <a:off x="6381056" y="46199931"/>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③</a:t>
          </a:r>
        </a:p>
      </xdr:txBody>
    </xdr:sp>
    <xdr:clientData/>
  </xdr:oneCellAnchor>
  <xdr:oneCellAnchor>
    <xdr:from>
      <xdr:col>10</xdr:col>
      <xdr:colOff>647312</xdr:colOff>
      <xdr:row>40</xdr:row>
      <xdr:rowOff>100852</xdr:rowOff>
    </xdr:from>
    <xdr:ext cx="517077" cy="252483"/>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7171937" y="7463677"/>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１</a:t>
          </a:r>
        </a:p>
      </xdr:txBody>
    </xdr:sp>
    <xdr:clientData/>
  </xdr:oneCellAnchor>
  <xdr:oneCellAnchor>
    <xdr:from>
      <xdr:col>10</xdr:col>
      <xdr:colOff>638735</xdr:colOff>
      <xdr:row>45</xdr:row>
      <xdr:rowOff>22410</xdr:rowOff>
    </xdr:from>
    <xdr:ext cx="517077" cy="252483"/>
    <xdr:sp macro="" textlink="">
      <xdr:nvSpPr>
        <xdr:cNvPr id="65" name="正方形/長方形 64">
          <a:extLst>
            <a:ext uri="{FF2B5EF4-FFF2-40B4-BE49-F238E27FC236}">
              <a16:creationId xmlns:a16="http://schemas.microsoft.com/office/drawing/2014/main" id="{00000000-0008-0000-0400-000041000000}"/>
            </a:ext>
          </a:extLst>
        </xdr:cNvPr>
        <xdr:cNvSpPr/>
      </xdr:nvSpPr>
      <xdr:spPr>
        <a:xfrm>
          <a:off x="7115735" y="8662946"/>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１</a:t>
          </a:r>
        </a:p>
      </xdr:txBody>
    </xdr:sp>
    <xdr:clientData/>
  </xdr:oneCellAnchor>
  <xdr:oneCellAnchor>
    <xdr:from>
      <xdr:col>10</xdr:col>
      <xdr:colOff>647312</xdr:colOff>
      <xdr:row>49</xdr:row>
      <xdr:rowOff>206507</xdr:rowOff>
    </xdr:from>
    <xdr:ext cx="517077" cy="252483"/>
    <xdr:sp macro="" textlink="">
      <xdr:nvSpPr>
        <xdr:cNvPr id="66" name="正方形/長方形 65">
          <a:extLst>
            <a:ext uri="{FF2B5EF4-FFF2-40B4-BE49-F238E27FC236}">
              <a16:creationId xmlns:a16="http://schemas.microsoft.com/office/drawing/2014/main" id="{00000000-0008-0000-0400-000042000000}"/>
            </a:ext>
          </a:extLst>
        </xdr:cNvPr>
        <xdr:cNvSpPr/>
      </xdr:nvSpPr>
      <xdr:spPr>
        <a:xfrm>
          <a:off x="7124312" y="9826757"/>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２</a:t>
          </a:r>
        </a:p>
      </xdr:txBody>
    </xdr:sp>
    <xdr:clientData/>
  </xdr:oneCellAnchor>
  <xdr:oneCellAnchor>
    <xdr:from>
      <xdr:col>10</xdr:col>
      <xdr:colOff>441831</xdr:colOff>
      <xdr:row>64</xdr:row>
      <xdr:rowOff>228121</xdr:rowOff>
    </xdr:from>
    <xdr:ext cx="517077" cy="252483"/>
    <xdr:sp macro="" textlink="">
      <xdr:nvSpPr>
        <xdr:cNvPr id="67" name="正方形/長方形 66">
          <a:extLst>
            <a:ext uri="{FF2B5EF4-FFF2-40B4-BE49-F238E27FC236}">
              <a16:creationId xmlns:a16="http://schemas.microsoft.com/office/drawing/2014/main" id="{00000000-0008-0000-0400-000043000000}"/>
            </a:ext>
          </a:extLst>
        </xdr:cNvPr>
        <xdr:cNvSpPr/>
      </xdr:nvSpPr>
      <xdr:spPr>
        <a:xfrm>
          <a:off x="6966456" y="13324996"/>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３</a:t>
          </a:r>
        </a:p>
      </xdr:txBody>
    </xdr:sp>
    <xdr:clientData/>
  </xdr:oneCellAnchor>
  <xdr:oneCellAnchor>
    <xdr:from>
      <xdr:col>7</xdr:col>
      <xdr:colOff>28811</xdr:colOff>
      <xdr:row>113</xdr:row>
      <xdr:rowOff>154481</xdr:rowOff>
    </xdr:from>
    <xdr:ext cx="517077" cy="252483"/>
    <xdr:sp macro="" textlink="">
      <xdr:nvSpPr>
        <xdr:cNvPr id="69" name="正方形/長方形 68">
          <a:extLst>
            <a:ext uri="{FF2B5EF4-FFF2-40B4-BE49-F238E27FC236}">
              <a16:creationId xmlns:a16="http://schemas.microsoft.com/office/drawing/2014/main" id="{00000000-0008-0000-0400-000045000000}"/>
            </a:ext>
          </a:extLst>
        </xdr:cNvPr>
        <xdr:cNvSpPr/>
      </xdr:nvSpPr>
      <xdr:spPr>
        <a:xfrm>
          <a:off x="4464740" y="25327695"/>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４</a:t>
          </a:r>
        </a:p>
      </xdr:txBody>
    </xdr:sp>
    <xdr:clientData/>
  </xdr:oneCellAnchor>
  <xdr:oneCellAnchor>
    <xdr:from>
      <xdr:col>6</xdr:col>
      <xdr:colOff>408215</xdr:colOff>
      <xdr:row>129</xdr:row>
      <xdr:rowOff>213714</xdr:rowOff>
    </xdr:from>
    <xdr:ext cx="517077" cy="252483"/>
    <xdr:sp macro="" textlink="">
      <xdr:nvSpPr>
        <xdr:cNvPr id="70" name="正方形/長方形 69">
          <a:extLst>
            <a:ext uri="{FF2B5EF4-FFF2-40B4-BE49-F238E27FC236}">
              <a16:creationId xmlns:a16="http://schemas.microsoft.com/office/drawing/2014/main" id="{00000000-0008-0000-0400-000046000000}"/>
            </a:ext>
          </a:extLst>
        </xdr:cNvPr>
        <xdr:cNvSpPr/>
      </xdr:nvSpPr>
      <xdr:spPr>
        <a:xfrm>
          <a:off x="4189640" y="32589189"/>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５</a:t>
          </a:r>
        </a:p>
      </xdr:txBody>
    </xdr:sp>
    <xdr:clientData/>
  </xdr:oneCellAnchor>
  <xdr:oneCellAnchor>
    <xdr:from>
      <xdr:col>10</xdr:col>
      <xdr:colOff>665949</xdr:colOff>
      <xdr:row>129</xdr:row>
      <xdr:rowOff>202508</xdr:rowOff>
    </xdr:from>
    <xdr:ext cx="517077" cy="252483"/>
    <xdr:sp macro="" textlink="">
      <xdr:nvSpPr>
        <xdr:cNvPr id="71" name="正方形/長方形 70">
          <a:extLst>
            <a:ext uri="{FF2B5EF4-FFF2-40B4-BE49-F238E27FC236}">
              <a16:creationId xmlns:a16="http://schemas.microsoft.com/office/drawing/2014/main" id="{00000000-0008-0000-0400-000047000000}"/>
            </a:ext>
          </a:extLst>
        </xdr:cNvPr>
        <xdr:cNvSpPr/>
      </xdr:nvSpPr>
      <xdr:spPr>
        <a:xfrm>
          <a:off x="7190574" y="32577983"/>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６</a:t>
          </a:r>
        </a:p>
      </xdr:txBody>
    </xdr:sp>
    <xdr:clientData/>
  </xdr:oneCellAnchor>
  <xdr:oneCellAnchor>
    <xdr:from>
      <xdr:col>6</xdr:col>
      <xdr:colOff>364686</xdr:colOff>
      <xdr:row>143</xdr:row>
      <xdr:rowOff>217714</xdr:rowOff>
    </xdr:from>
    <xdr:ext cx="517077" cy="252483"/>
    <xdr:sp macro="" textlink="">
      <xdr:nvSpPr>
        <xdr:cNvPr id="72" name="正方形/長方形 71">
          <a:extLst>
            <a:ext uri="{FF2B5EF4-FFF2-40B4-BE49-F238E27FC236}">
              <a16:creationId xmlns:a16="http://schemas.microsoft.com/office/drawing/2014/main" id="{00000000-0008-0000-0400-000048000000}"/>
            </a:ext>
          </a:extLst>
        </xdr:cNvPr>
        <xdr:cNvSpPr/>
      </xdr:nvSpPr>
      <xdr:spPr>
        <a:xfrm>
          <a:off x="4146111" y="35926939"/>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５</a:t>
          </a:r>
        </a:p>
      </xdr:txBody>
    </xdr:sp>
    <xdr:clientData/>
  </xdr:oneCellAnchor>
  <xdr:oneCellAnchor>
    <xdr:from>
      <xdr:col>6</xdr:col>
      <xdr:colOff>364685</xdr:colOff>
      <xdr:row>145</xdr:row>
      <xdr:rowOff>116860</xdr:rowOff>
    </xdr:from>
    <xdr:ext cx="517077" cy="252483"/>
    <xdr:sp macro="" textlink="">
      <xdr:nvSpPr>
        <xdr:cNvPr id="73" name="正方形/長方形 72">
          <a:extLst>
            <a:ext uri="{FF2B5EF4-FFF2-40B4-BE49-F238E27FC236}">
              <a16:creationId xmlns:a16="http://schemas.microsoft.com/office/drawing/2014/main" id="{00000000-0008-0000-0400-000049000000}"/>
            </a:ext>
          </a:extLst>
        </xdr:cNvPr>
        <xdr:cNvSpPr/>
      </xdr:nvSpPr>
      <xdr:spPr>
        <a:xfrm>
          <a:off x="4146110" y="36302335"/>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７</a:t>
          </a:r>
        </a:p>
      </xdr:txBody>
    </xdr:sp>
    <xdr:clientData/>
  </xdr:oneCellAnchor>
  <xdr:oneCellAnchor>
    <xdr:from>
      <xdr:col>10</xdr:col>
      <xdr:colOff>566391</xdr:colOff>
      <xdr:row>145</xdr:row>
      <xdr:rowOff>83244</xdr:rowOff>
    </xdr:from>
    <xdr:ext cx="517077" cy="252483"/>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7091016" y="36268719"/>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８</a:t>
          </a:r>
        </a:p>
      </xdr:txBody>
    </xdr:sp>
    <xdr:clientData/>
  </xdr:oneCellAnchor>
  <xdr:oneCellAnchor>
    <xdr:from>
      <xdr:col>10</xdr:col>
      <xdr:colOff>504264</xdr:colOff>
      <xdr:row>188</xdr:row>
      <xdr:rowOff>33617</xdr:rowOff>
    </xdr:from>
    <xdr:ext cx="517077" cy="252483"/>
    <xdr:sp macro="" textlink="">
      <xdr:nvSpPr>
        <xdr:cNvPr id="75" name="正方形/長方形 74">
          <a:extLst>
            <a:ext uri="{FF2B5EF4-FFF2-40B4-BE49-F238E27FC236}">
              <a16:creationId xmlns:a16="http://schemas.microsoft.com/office/drawing/2014/main" id="{00000000-0008-0000-0400-00004B000000}"/>
            </a:ext>
          </a:extLst>
        </xdr:cNvPr>
        <xdr:cNvSpPr/>
      </xdr:nvSpPr>
      <xdr:spPr>
        <a:xfrm>
          <a:off x="7028889" y="46315592"/>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a:t>
          </a:r>
          <a:r>
            <a:rPr lang="ja-JP" altLang="en-US" sz="1000" b="1" cap="none" spc="0">
              <a:ln w="22225">
                <a:noFill/>
                <a:prstDash val="solid"/>
              </a:ln>
              <a:solidFill>
                <a:schemeClr val="tx1"/>
              </a:solidFill>
              <a:effectLst/>
            </a:rPr>
            <a:t>９</a:t>
          </a:r>
        </a:p>
      </xdr:txBody>
    </xdr:sp>
    <xdr:clientData/>
  </xdr:oneCellAnchor>
  <xdr:oneCellAnchor>
    <xdr:from>
      <xdr:col>6</xdr:col>
      <xdr:colOff>492950</xdr:colOff>
      <xdr:row>198</xdr:row>
      <xdr:rowOff>221719</xdr:rowOff>
    </xdr:from>
    <xdr:ext cx="517077" cy="252483"/>
    <xdr:sp macro="" textlink="">
      <xdr:nvSpPr>
        <xdr:cNvPr id="76" name="正方形/長方形 75">
          <a:extLst>
            <a:ext uri="{FF2B5EF4-FFF2-40B4-BE49-F238E27FC236}">
              <a16:creationId xmlns:a16="http://schemas.microsoft.com/office/drawing/2014/main" id="{00000000-0008-0000-0400-00004C000000}"/>
            </a:ext>
          </a:extLst>
        </xdr:cNvPr>
        <xdr:cNvSpPr/>
      </xdr:nvSpPr>
      <xdr:spPr>
        <a:xfrm>
          <a:off x="4274375" y="48684919"/>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※10</a:t>
          </a:r>
          <a:endParaRPr lang="ja-JP" altLang="en-US" sz="1000" b="1" cap="none" spc="0">
            <a:ln w="22225">
              <a:noFill/>
              <a:prstDash val="solid"/>
            </a:ln>
            <a:solidFill>
              <a:schemeClr val="tx1"/>
            </a:solidFill>
            <a:effectLst/>
          </a:endParaRPr>
        </a:p>
      </xdr:txBody>
    </xdr:sp>
    <xdr:clientData/>
  </xdr:oneCellAnchor>
  <xdr:oneCellAnchor>
    <xdr:from>
      <xdr:col>6</xdr:col>
      <xdr:colOff>473461</xdr:colOff>
      <xdr:row>202</xdr:row>
      <xdr:rowOff>160817</xdr:rowOff>
    </xdr:from>
    <xdr:ext cx="517077" cy="252483"/>
    <xdr:sp macro="" textlink="">
      <xdr:nvSpPr>
        <xdr:cNvPr id="77" name="正方形/長方形 76">
          <a:extLst>
            <a:ext uri="{FF2B5EF4-FFF2-40B4-BE49-F238E27FC236}">
              <a16:creationId xmlns:a16="http://schemas.microsoft.com/office/drawing/2014/main" id="{00000000-0008-0000-0400-00004D000000}"/>
            </a:ext>
          </a:extLst>
        </xdr:cNvPr>
        <xdr:cNvSpPr/>
      </xdr:nvSpPr>
      <xdr:spPr>
        <a:xfrm>
          <a:off x="4266896" y="80651208"/>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※11</a:t>
          </a:r>
          <a:endParaRPr lang="ja-JP" altLang="en-US" sz="1000" b="1" cap="none" spc="0">
            <a:ln w="22225">
              <a:noFill/>
              <a:prstDash val="solid"/>
            </a:ln>
            <a:solidFill>
              <a:schemeClr val="tx1"/>
            </a:solidFill>
            <a:effectLst/>
          </a:endParaRPr>
        </a:p>
      </xdr:txBody>
    </xdr:sp>
    <xdr:clientData/>
  </xdr:oneCellAnchor>
  <xdr:oneCellAnchor>
    <xdr:from>
      <xdr:col>5</xdr:col>
      <xdr:colOff>406225</xdr:colOff>
      <xdr:row>205</xdr:row>
      <xdr:rowOff>50220</xdr:rowOff>
    </xdr:from>
    <xdr:ext cx="517077" cy="252483"/>
    <xdr:sp macro="" textlink="">
      <xdr:nvSpPr>
        <xdr:cNvPr id="78" name="正方形/長方形 77">
          <a:extLst>
            <a:ext uri="{FF2B5EF4-FFF2-40B4-BE49-F238E27FC236}">
              <a16:creationId xmlns:a16="http://schemas.microsoft.com/office/drawing/2014/main" id="{00000000-0008-0000-0400-00004E000000}"/>
            </a:ext>
          </a:extLst>
        </xdr:cNvPr>
        <xdr:cNvSpPr/>
      </xdr:nvSpPr>
      <xdr:spPr>
        <a:xfrm>
          <a:off x="3512203" y="81261198"/>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※12</a:t>
          </a:r>
          <a:endParaRPr lang="ja-JP" altLang="en-US" sz="1000" b="1" cap="none" spc="0">
            <a:ln w="22225">
              <a:noFill/>
              <a:prstDash val="solid"/>
            </a:ln>
            <a:solidFill>
              <a:schemeClr val="tx1"/>
            </a:solidFill>
            <a:effectLst/>
          </a:endParaRPr>
        </a:p>
      </xdr:txBody>
    </xdr:sp>
    <xdr:clientData/>
  </xdr:oneCellAnchor>
  <xdr:oneCellAnchor>
    <xdr:from>
      <xdr:col>5</xdr:col>
      <xdr:colOff>414508</xdr:colOff>
      <xdr:row>206</xdr:row>
      <xdr:rowOff>109163</xdr:rowOff>
    </xdr:from>
    <xdr:ext cx="517077" cy="252483"/>
    <xdr:sp macro="" textlink="">
      <xdr:nvSpPr>
        <xdr:cNvPr id="79" name="正方形/長方形 78">
          <a:extLst>
            <a:ext uri="{FF2B5EF4-FFF2-40B4-BE49-F238E27FC236}">
              <a16:creationId xmlns:a16="http://schemas.microsoft.com/office/drawing/2014/main" id="{00000000-0008-0000-0400-00004F000000}"/>
            </a:ext>
          </a:extLst>
        </xdr:cNvPr>
        <xdr:cNvSpPr/>
      </xdr:nvSpPr>
      <xdr:spPr>
        <a:xfrm>
          <a:off x="3520486" y="81560337"/>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※13</a:t>
          </a:r>
          <a:endParaRPr lang="ja-JP" altLang="en-US" sz="1000" b="1" cap="none" spc="0">
            <a:ln w="22225">
              <a:noFill/>
              <a:prstDash val="solid"/>
            </a:ln>
            <a:solidFill>
              <a:schemeClr val="tx1"/>
            </a:solidFill>
            <a:effectLst/>
          </a:endParaRPr>
        </a:p>
      </xdr:txBody>
    </xdr:sp>
    <xdr:clientData/>
  </xdr:oneCellAnchor>
  <xdr:oneCellAnchor>
    <xdr:from>
      <xdr:col>3</xdr:col>
      <xdr:colOff>553891</xdr:colOff>
      <xdr:row>226</xdr:row>
      <xdr:rowOff>801</xdr:rowOff>
    </xdr:from>
    <xdr:ext cx="517077" cy="252483"/>
    <xdr:sp macro="" textlink="">
      <xdr:nvSpPr>
        <xdr:cNvPr id="80" name="正方形/長方形 79">
          <a:extLst>
            <a:ext uri="{FF2B5EF4-FFF2-40B4-BE49-F238E27FC236}">
              <a16:creationId xmlns:a16="http://schemas.microsoft.com/office/drawing/2014/main" id="{00000000-0008-0000-0400-000050000000}"/>
            </a:ext>
          </a:extLst>
        </xdr:cNvPr>
        <xdr:cNvSpPr/>
      </xdr:nvSpPr>
      <xdr:spPr>
        <a:xfrm>
          <a:off x="2268391" y="84605213"/>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※16</a:t>
          </a:r>
          <a:endParaRPr lang="ja-JP" altLang="en-US" sz="1000" b="1" cap="none" spc="0">
            <a:ln w="22225">
              <a:noFill/>
              <a:prstDash val="solid"/>
            </a:ln>
            <a:solidFill>
              <a:schemeClr val="tx1"/>
            </a:solidFill>
            <a:effectLst/>
          </a:endParaRPr>
        </a:p>
      </xdr:txBody>
    </xdr:sp>
    <xdr:clientData/>
  </xdr:oneCellAnchor>
  <xdr:oneCellAnchor>
    <xdr:from>
      <xdr:col>6</xdr:col>
      <xdr:colOff>632333</xdr:colOff>
      <xdr:row>227</xdr:row>
      <xdr:rowOff>23213</xdr:rowOff>
    </xdr:from>
    <xdr:ext cx="517077" cy="252483"/>
    <xdr:sp macro="" textlink="">
      <xdr:nvSpPr>
        <xdr:cNvPr id="81" name="正方形/長方形 80">
          <a:extLst>
            <a:ext uri="{FF2B5EF4-FFF2-40B4-BE49-F238E27FC236}">
              <a16:creationId xmlns:a16="http://schemas.microsoft.com/office/drawing/2014/main" id="{00000000-0008-0000-0400-000051000000}"/>
            </a:ext>
          </a:extLst>
        </xdr:cNvPr>
        <xdr:cNvSpPr/>
      </xdr:nvSpPr>
      <xdr:spPr>
        <a:xfrm>
          <a:off x="4413758" y="55249163"/>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※17</a:t>
          </a:r>
          <a:endParaRPr lang="ja-JP" altLang="en-US" sz="1000" b="1" cap="none" spc="0">
            <a:ln w="22225">
              <a:noFill/>
              <a:prstDash val="solid"/>
            </a:ln>
            <a:solidFill>
              <a:schemeClr val="tx1"/>
            </a:solidFill>
            <a:effectLst/>
          </a:endParaRPr>
        </a:p>
      </xdr:txBody>
    </xdr:sp>
    <xdr:clientData/>
  </xdr:oneCellAnchor>
  <xdr:twoCellAnchor editAs="oneCell">
    <xdr:from>
      <xdr:col>3</xdr:col>
      <xdr:colOff>649140</xdr:colOff>
      <xdr:row>231</xdr:row>
      <xdr:rowOff>70438</xdr:rowOff>
    </xdr:from>
    <xdr:to>
      <xdr:col>7</xdr:col>
      <xdr:colOff>253660</xdr:colOff>
      <xdr:row>234</xdr:row>
      <xdr:rowOff>206507</xdr:rowOff>
    </xdr:to>
    <xdr:pic>
      <xdr:nvPicPr>
        <xdr:cNvPr id="82" name="図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27"/>
        <a:stretch>
          <a:fillRect/>
        </a:stretch>
      </xdr:blipFill>
      <xdr:spPr>
        <a:xfrm>
          <a:off x="2363640" y="85851467"/>
          <a:ext cx="2338755" cy="842041"/>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oneCellAnchor>
    <xdr:from>
      <xdr:col>10</xdr:col>
      <xdr:colOff>553891</xdr:colOff>
      <xdr:row>230</xdr:row>
      <xdr:rowOff>800</xdr:rowOff>
    </xdr:from>
    <xdr:ext cx="517077" cy="252483"/>
    <xdr:sp macro="" textlink="">
      <xdr:nvSpPr>
        <xdr:cNvPr id="83" name="正方形/長方形 82">
          <a:extLst>
            <a:ext uri="{FF2B5EF4-FFF2-40B4-BE49-F238E27FC236}">
              <a16:creationId xmlns:a16="http://schemas.microsoft.com/office/drawing/2014/main" id="{00000000-0008-0000-0400-000053000000}"/>
            </a:ext>
          </a:extLst>
        </xdr:cNvPr>
        <xdr:cNvSpPr/>
      </xdr:nvSpPr>
      <xdr:spPr>
        <a:xfrm>
          <a:off x="7078516" y="55941125"/>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※18</a:t>
          </a:r>
          <a:endParaRPr lang="ja-JP" altLang="en-US" sz="1000" b="1" cap="none" spc="0">
            <a:ln w="22225">
              <a:noFill/>
              <a:prstDash val="solid"/>
            </a:ln>
            <a:solidFill>
              <a:schemeClr val="tx1"/>
            </a:solidFill>
            <a:effectLst/>
          </a:endParaRPr>
        </a:p>
      </xdr:txBody>
    </xdr:sp>
    <xdr:clientData/>
  </xdr:oneCellAnchor>
  <xdr:oneCellAnchor>
    <xdr:from>
      <xdr:col>11</xdr:col>
      <xdr:colOff>249877</xdr:colOff>
      <xdr:row>405</xdr:row>
      <xdr:rowOff>131124</xdr:rowOff>
    </xdr:from>
    <xdr:ext cx="517077" cy="252483"/>
    <xdr:sp macro="" textlink="">
      <xdr:nvSpPr>
        <xdr:cNvPr id="84" name="正方形/長方形 83">
          <a:extLst>
            <a:ext uri="{FF2B5EF4-FFF2-40B4-BE49-F238E27FC236}">
              <a16:creationId xmlns:a16="http://schemas.microsoft.com/office/drawing/2014/main" id="{00000000-0008-0000-0400-000054000000}"/>
            </a:ext>
          </a:extLst>
        </xdr:cNvPr>
        <xdr:cNvSpPr/>
      </xdr:nvSpPr>
      <xdr:spPr>
        <a:xfrm>
          <a:off x="7523513" y="94930851"/>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※19</a:t>
          </a:r>
          <a:endParaRPr lang="ja-JP" altLang="en-US" sz="1000" b="1" cap="none" spc="0">
            <a:ln w="22225">
              <a:noFill/>
              <a:prstDash val="solid"/>
            </a:ln>
            <a:solidFill>
              <a:schemeClr val="tx1"/>
            </a:solidFill>
            <a:effectLst/>
          </a:endParaRPr>
        </a:p>
      </xdr:txBody>
    </xdr:sp>
    <xdr:clientData/>
  </xdr:oneCellAnchor>
  <xdr:oneCellAnchor>
    <xdr:from>
      <xdr:col>11</xdr:col>
      <xdr:colOff>282039</xdr:colOff>
      <xdr:row>437</xdr:row>
      <xdr:rowOff>69273</xdr:rowOff>
    </xdr:from>
    <xdr:ext cx="517077" cy="252483"/>
    <xdr:sp macro="" textlink="">
      <xdr:nvSpPr>
        <xdr:cNvPr id="85" name="正方形/長方形 84">
          <a:extLst>
            <a:ext uri="{FF2B5EF4-FFF2-40B4-BE49-F238E27FC236}">
              <a16:creationId xmlns:a16="http://schemas.microsoft.com/office/drawing/2014/main" id="{00000000-0008-0000-0400-000055000000}"/>
            </a:ext>
          </a:extLst>
        </xdr:cNvPr>
        <xdr:cNvSpPr/>
      </xdr:nvSpPr>
      <xdr:spPr>
        <a:xfrm>
          <a:off x="7555675" y="102627546"/>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※20</a:t>
          </a:r>
          <a:endParaRPr lang="ja-JP" altLang="en-US" sz="1000" b="1" cap="none" spc="0">
            <a:ln w="22225">
              <a:noFill/>
              <a:prstDash val="solid"/>
            </a:ln>
            <a:solidFill>
              <a:schemeClr val="tx1"/>
            </a:solidFill>
            <a:effectLst/>
          </a:endParaRPr>
        </a:p>
      </xdr:txBody>
    </xdr:sp>
    <xdr:clientData/>
  </xdr:oneCellAnchor>
  <xdr:twoCellAnchor>
    <xdr:from>
      <xdr:col>11</xdr:col>
      <xdr:colOff>484032</xdr:colOff>
      <xdr:row>37</xdr:row>
      <xdr:rowOff>122464</xdr:rowOff>
    </xdr:from>
    <xdr:to>
      <xdr:col>14</xdr:col>
      <xdr:colOff>40821</xdr:colOff>
      <xdr:row>40</xdr:row>
      <xdr:rowOff>227094</xdr:rowOff>
    </xdr:to>
    <xdr:cxnSp macro="">
      <xdr:nvCxnSpPr>
        <xdr:cNvPr id="86" name="直線コネクタ 85">
          <a:extLst>
            <a:ext uri="{FF2B5EF4-FFF2-40B4-BE49-F238E27FC236}">
              <a16:creationId xmlns:a16="http://schemas.microsoft.com/office/drawing/2014/main" id="{00000000-0008-0000-0400-000056000000}"/>
            </a:ext>
          </a:extLst>
        </xdr:cNvPr>
        <xdr:cNvCxnSpPr>
          <a:stCxn id="64" idx="3"/>
        </xdr:cNvCxnSpPr>
      </xdr:nvCxnSpPr>
      <xdr:spPr>
        <a:xfrm flipV="1">
          <a:off x="7641389" y="8232321"/>
          <a:ext cx="944718" cy="839416"/>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484032</xdr:colOff>
      <xdr:row>41</xdr:row>
      <xdr:rowOff>108858</xdr:rowOff>
    </xdr:from>
    <xdr:to>
      <xdr:col>14</xdr:col>
      <xdr:colOff>95250</xdr:colOff>
      <xdr:row>50</xdr:row>
      <xdr:rowOff>87820</xdr:rowOff>
    </xdr:to>
    <xdr:cxnSp macro="">
      <xdr:nvCxnSpPr>
        <xdr:cNvPr id="87" name="直線コネクタ 86">
          <a:extLst>
            <a:ext uri="{FF2B5EF4-FFF2-40B4-BE49-F238E27FC236}">
              <a16:creationId xmlns:a16="http://schemas.microsoft.com/office/drawing/2014/main" id="{00000000-0008-0000-0400-000057000000}"/>
            </a:ext>
          </a:extLst>
        </xdr:cNvPr>
        <xdr:cNvCxnSpPr>
          <a:stCxn id="66" idx="3"/>
        </xdr:cNvCxnSpPr>
      </xdr:nvCxnSpPr>
      <xdr:spPr>
        <a:xfrm flipV="1">
          <a:off x="7641389" y="9198429"/>
          <a:ext cx="999147" cy="2183320"/>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475455</xdr:colOff>
      <xdr:row>37</xdr:row>
      <xdr:rowOff>95250</xdr:rowOff>
    </xdr:from>
    <xdr:to>
      <xdr:col>14</xdr:col>
      <xdr:colOff>54428</xdr:colOff>
      <xdr:row>45</xdr:row>
      <xdr:rowOff>148652</xdr:rowOff>
    </xdr:to>
    <xdr:cxnSp macro="">
      <xdr:nvCxnSpPr>
        <xdr:cNvPr id="88" name="直線コネクタ 87">
          <a:extLst>
            <a:ext uri="{FF2B5EF4-FFF2-40B4-BE49-F238E27FC236}">
              <a16:creationId xmlns:a16="http://schemas.microsoft.com/office/drawing/2014/main" id="{00000000-0008-0000-0400-000058000000}"/>
            </a:ext>
          </a:extLst>
        </xdr:cNvPr>
        <xdr:cNvCxnSpPr>
          <a:stCxn id="65" idx="3"/>
        </xdr:cNvCxnSpPr>
      </xdr:nvCxnSpPr>
      <xdr:spPr>
        <a:xfrm flipV="1">
          <a:off x="7632812" y="8205107"/>
          <a:ext cx="966902" cy="2012831"/>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278551</xdr:colOff>
      <xdr:row>61</xdr:row>
      <xdr:rowOff>122464</xdr:rowOff>
    </xdr:from>
    <xdr:to>
      <xdr:col>14</xdr:col>
      <xdr:colOff>108857</xdr:colOff>
      <xdr:row>65</xdr:row>
      <xdr:rowOff>109435</xdr:rowOff>
    </xdr:to>
    <xdr:cxnSp macro="">
      <xdr:nvCxnSpPr>
        <xdr:cNvPr id="89" name="直線コネクタ 88">
          <a:extLst>
            <a:ext uri="{FF2B5EF4-FFF2-40B4-BE49-F238E27FC236}">
              <a16:creationId xmlns:a16="http://schemas.microsoft.com/office/drawing/2014/main" id="{00000000-0008-0000-0400-000059000000}"/>
            </a:ext>
          </a:extLst>
        </xdr:cNvPr>
        <xdr:cNvCxnSpPr>
          <a:stCxn id="67" idx="3"/>
        </xdr:cNvCxnSpPr>
      </xdr:nvCxnSpPr>
      <xdr:spPr>
        <a:xfrm flipV="1">
          <a:off x="7435908" y="14110607"/>
          <a:ext cx="1218235" cy="966685"/>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545888</xdr:colOff>
      <xdr:row>107</xdr:row>
      <xdr:rowOff>122466</xdr:rowOff>
    </xdr:from>
    <xdr:to>
      <xdr:col>14</xdr:col>
      <xdr:colOff>136071</xdr:colOff>
      <xdr:row>114</xdr:row>
      <xdr:rowOff>35794</xdr:rowOff>
    </xdr:to>
    <xdr:cxnSp macro="">
      <xdr:nvCxnSpPr>
        <xdr:cNvPr id="91" name="直線コネクタ 90">
          <a:extLst>
            <a:ext uri="{FF2B5EF4-FFF2-40B4-BE49-F238E27FC236}">
              <a16:creationId xmlns:a16="http://schemas.microsoft.com/office/drawing/2014/main" id="{00000000-0008-0000-0400-00005B000000}"/>
            </a:ext>
          </a:extLst>
        </xdr:cNvPr>
        <xdr:cNvCxnSpPr>
          <a:stCxn id="69" idx="3"/>
        </xdr:cNvCxnSpPr>
      </xdr:nvCxnSpPr>
      <xdr:spPr>
        <a:xfrm flipV="1">
          <a:off x="4981817" y="23826109"/>
          <a:ext cx="3699540" cy="1627828"/>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244934</xdr:colOff>
      <xdr:row>128</xdr:row>
      <xdr:rowOff>122464</xdr:rowOff>
    </xdr:from>
    <xdr:to>
      <xdr:col>14</xdr:col>
      <xdr:colOff>108857</xdr:colOff>
      <xdr:row>130</xdr:row>
      <xdr:rowOff>95028</xdr:rowOff>
    </xdr:to>
    <xdr:cxnSp macro="">
      <xdr:nvCxnSpPr>
        <xdr:cNvPr id="92" name="直線コネクタ 91">
          <a:extLst>
            <a:ext uri="{FF2B5EF4-FFF2-40B4-BE49-F238E27FC236}">
              <a16:creationId xmlns:a16="http://schemas.microsoft.com/office/drawing/2014/main" id="{00000000-0008-0000-0400-00005C000000}"/>
            </a:ext>
          </a:extLst>
        </xdr:cNvPr>
        <xdr:cNvCxnSpPr>
          <a:stCxn id="70" idx="3"/>
        </xdr:cNvCxnSpPr>
      </xdr:nvCxnSpPr>
      <xdr:spPr>
        <a:xfrm flipV="1">
          <a:off x="4712159" y="32259814"/>
          <a:ext cx="3997773" cy="448814"/>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502669</xdr:colOff>
      <xdr:row>130</xdr:row>
      <xdr:rowOff>83822</xdr:rowOff>
    </xdr:from>
    <xdr:to>
      <xdr:col>14</xdr:col>
      <xdr:colOff>81643</xdr:colOff>
      <xdr:row>133</xdr:row>
      <xdr:rowOff>95250</xdr:rowOff>
    </xdr:to>
    <xdr:cxnSp macro="">
      <xdr:nvCxnSpPr>
        <xdr:cNvPr id="93" name="直線コネクタ 92">
          <a:extLst>
            <a:ext uri="{FF2B5EF4-FFF2-40B4-BE49-F238E27FC236}">
              <a16:creationId xmlns:a16="http://schemas.microsoft.com/office/drawing/2014/main" id="{00000000-0008-0000-0400-00005D000000}"/>
            </a:ext>
          </a:extLst>
        </xdr:cNvPr>
        <xdr:cNvCxnSpPr>
          <a:stCxn id="71" idx="3"/>
        </xdr:cNvCxnSpPr>
      </xdr:nvCxnSpPr>
      <xdr:spPr>
        <a:xfrm>
          <a:off x="7713094" y="32697422"/>
          <a:ext cx="969624" cy="725803"/>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201405</xdr:colOff>
      <xdr:row>142</xdr:row>
      <xdr:rowOff>108857</xdr:rowOff>
    </xdr:from>
    <xdr:to>
      <xdr:col>14</xdr:col>
      <xdr:colOff>122464</xdr:colOff>
      <xdr:row>144</xdr:row>
      <xdr:rowOff>99027</xdr:rowOff>
    </xdr:to>
    <xdr:cxnSp macro="">
      <xdr:nvCxnSpPr>
        <xdr:cNvPr id="94" name="直線コネクタ 93">
          <a:extLst>
            <a:ext uri="{FF2B5EF4-FFF2-40B4-BE49-F238E27FC236}">
              <a16:creationId xmlns:a16="http://schemas.microsoft.com/office/drawing/2014/main" id="{00000000-0008-0000-0400-00005E000000}"/>
            </a:ext>
          </a:extLst>
        </xdr:cNvPr>
        <xdr:cNvCxnSpPr>
          <a:stCxn id="72" idx="3"/>
        </xdr:cNvCxnSpPr>
      </xdr:nvCxnSpPr>
      <xdr:spPr>
        <a:xfrm flipV="1">
          <a:off x="4668630" y="35579957"/>
          <a:ext cx="4054909" cy="466420"/>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201404</xdr:colOff>
      <xdr:row>145</xdr:row>
      <xdr:rowOff>243102</xdr:rowOff>
    </xdr:from>
    <xdr:to>
      <xdr:col>14</xdr:col>
      <xdr:colOff>95250</xdr:colOff>
      <xdr:row>146</xdr:row>
      <xdr:rowOff>108857</xdr:rowOff>
    </xdr:to>
    <xdr:cxnSp macro="">
      <xdr:nvCxnSpPr>
        <xdr:cNvPr id="95" name="直線コネクタ 94">
          <a:extLst>
            <a:ext uri="{FF2B5EF4-FFF2-40B4-BE49-F238E27FC236}">
              <a16:creationId xmlns:a16="http://schemas.microsoft.com/office/drawing/2014/main" id="{00000000-0008-0000-0400-00005F000000}"/>
            </a:ext>
          </a:extLst>
        </xdr:cNvPr>
        <xdr:cNvCxnSpPr>
          <a:stCxn id="73" idx="3"/>
        </xdr:cNvCxnSpPr>
      </xdr:nvCxnSpPr>
      <xdr:spPr>
        <a:xfrm>
          <a:off x="4668629" y="36419052"/>
          <a:ext cx="4027696" cy="113405"/>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403111</xdr:colOff>
      <xdr:row>145</xdr:row>
      <xdr:rowOff>209486</xdr:rowOff>
    </xdr:from>
    <xdr:to>
      <xdr:col>14</xdr:col>
      <xdr:colOff>54428</xdr:colOff>
      <xdr:row>150</xdr:row>
      <xdr:rowOff>81643</xdr:rowOff>
    </xdr:to>
    <xdr:cxnSp macro="">
      <xdr:nvCxnSpPr>
        <xdr:cNvPr id="96" name="直線コネクタ 95">
          <a:extLst>
            <a:ext uri="{FF2B5EF4-FFF2-40B4-BE49-F238E27FC236}">
              <a16:creationId xmlns:a16="http://schemas.microsoft.com/office/drawing/2014/main" id="{00000000-0008-0000-0400-000060000000}"/>
            </a:ext>
          </a:extLst>
        </xdr:cNvPr>
        <xdr:cNvCxnSpPr>
          <a:stCxn id="74" idx="3"/>
        </xdr:cNvCxnSpPr>
      </xdr:nvCxnSpPr>
      <xdr:spPr>
        <a:xfrm>
          <a:off x="7613536" y="36394961"/>
          <a:ext cx="1041967" cy="1062782"/>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340984</xdr:colOff>
      <xdr:row>185</xdr:row>
      <xdr:rowOff>108858</xdr:rowOff>
    </xdr:from>
    <xdr:to>
      <xdr:col>14</xdr:col>
      <xdr:colOff>95250</xdr:colOff>
      <xdr:row>188</xdr:row>
      <xdr:rowOff>159859</xdr:rowOff>
    </xdr:to>
    <xdr:cxnSp macro="">
      <xdr:nvCxnSpPr>
        <xdr:cNvPr id="97" name="直線コネクタ 96">
          <a:extLst>
            <a:ext uri="{FF2B5EF4-FFF2-40B4-BE49-F238E27FC236}">
              <a16:creationId xmlns:a16="http://schemas.microsoft.com/office/drawing/2014/main" id="{00000000-0008-0000-0400-000061000000}"/>
            </a:ext>
          </a:extLst>
        </xdr:cNvPr>
        <xdr:cNvCxnSpPr>
          <a:stCxn id="75" idx="3"/>
        </xdr:cNvCxnSpPr>
      </xdr:nvCxnSpPr>
      <xdr:spPr>
        <a:xfrm flipV="1">
          <a:off x="7551409" y="45676458"/>
          <a:ext cx="1144916" cy="765376"/>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329669</xdr:colOff>
      <xdr:row>198</xdr:row>
      <xdr:rowOff>108858</xdr:rowOff>
    </xdr:from>
    <xdr:to>
      <xdr:col>14</xdr:col>
      <xdr:colOff>81643</xdr:colOff>
      <xdr:row>199</xdr:row>
      <xdr:rowOff>103033</xdr:rowOff>
    </xdr:to>
    <xdr:cxnSp macro="">
      <xdr:nvCxnSpPr>
        <xdr:cNvPr id="98" name="直線コネクタ 97">
          <a:extLst>
            <a:ext uri="{FF2B5EF4-FFF2-40B4-BE49-F238E27FC236}">
              <a16:creationId xmlns:a16="http://schemas.microsoft.com/office/drawing/2014/main" id="{00000000-0008-0000-0400-000062000000}"/>
            </a:ext>
          </a:extLst>
        </xdr:cNvPr>
        <xdr:cNvCxnSpPr>
          <a:stCxn id="76" idx="3"/>
        </xdr:cNvCxnSpPr>
      </xdr:nvCxnSpPr>
      <xdr:spPr>
        <a:xfrm flipV="1">
          <a:off x="4796894" y="48572058"/>
          <a:ext cx="3885824" cy="232300"/>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310180</xdr:colOff>
      <xdr:row>202</xdr:row>
      <xdr:rowOff>23074</xdr:rowOff>
    </xdr:from>
    <xdr:to>
      <xdr:col>14</xdr:col>
      <xdr:colOff>73361</xdr:colOff>
      <xdr:row>203</xdr:row>
      <xdr:rowOff>46863</xdr:rowOff>
    </xdr:to>
    <xdr:cxnSp macro="">
      <xdr:nvCxnSpPr>
        <xdr:cNvPr id="99" name="直線コネクタ 98">
          <a:extLst>
            <a:ext uri="{FF2B5EF4-FFF2-40B4-BE49-F238E27FC236}">
              <a16:creationId xmlns:a16="http://schemas.microsoft.com/office/drawing/2014/main" id="{00000000-0008-0000-0400-000063000000}"/>
            </a:ext>
          </a:extLst>
        </xdr:cNvPr>
        <xdr:cNvCxnSpPr>
          <a:stCxn id="77" idx="3"/>
        </xdr:cNvCxnSpPr>
      </xdr:nvCxnSpPr>
      <xdr:spPr>
        <a:xfrm flipV="1">
          <a:off x="4791071" y="80513465"/>
          <a:ext cx="3912768" cy="263985"/>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235845</xdr:colOff>
      <xdr:row>205</xdr:row>
      <xdr:rowOff>176462</xdr:rowOff>
    </xdr:from>
    <xdr:to>
      <xdr:col>14</xdr:col>
      <xdr:colOff>66261</xdr:colOff>
      <xdr:row>206</xdr:row>
      <xdr:rowOff>66261</xdr:rowOff>
    </xdr:to>
    <xdr:cxnSp macro="">
      <xdr:nvCxnSpPr>
        <xdr:cNvPr id="100" name="直線コネクタ 99">
          <a:extLst>
            <a:ext uri="{FF2B5EF4-FFF2-40B4-BE49-F238E27FC236}">
              <a16:creationId xmlns:a16="http://schemas.microsoft.com/office/drawing/2014/main" id="{00000000-0008-0000-0400-000064000000}"/>
            </a:ext>
          </a:extLst>
        </xdr:cNvPr>
        <xdr:cNvCxnSpPr>
          <a:stCxn id="78" idx="3"/>
        </xdr:cNvCxnSpPr>
      </xdr:nvCxnSpPr>
      <xdr:spPr>
        <a:xfrm>
          <a:off x="4029280" y="81387440"/>
          <a:ext cx="4667459" cy="129995"/>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244128</xdr:colOff>
      <xdr:row>206</xdr:row>
      <xdr:rowOff>235405</xdr:rowOff>
    </xdr:from>
    <xdr:to>
      <xdr:col>14</xdr:col>
      <xdr:colOff>66261</xdr:colOff>
      <xdr:row>210</xdr:row>
      <xdr:rowOff>91109</xdr:rowOff>
    </xdr:to>
    <xdr:cxnSp macro="">
      <xdr:nvCxnSpPr>
        <xdr:cNvPr id="101" name="直線コネクタ 100">
          <a:extLst>
            <a:ext uri="{FF2B5EF4-FFF2-40B4-BE49-F238E27FC236}">
              <a16:creationId xmlns:a16="http://schemas.microsoft.com/office/drawing/2014/main" id="{00000000-0008-0000-0400-000065000000}"/>
            </a:ext>
          </a:extLst>
        </xdr:cNvPr>
        <xdr:cNvCxnSpPr>
          <a:stCxn id="79" idx="3"/>
        </xdr:cNvCxnSpPr>
      </xdr:nvCxnSpPr>
      <xdr:spPr>
        <a:xfrm>
          <a:off x="4037563" y="81686579"/>
          <a:ext cx="4659176" cy="824769"/>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176893</xdr:colOff>
      <xdr:row>228</xdr:row>
      <xdr:rowOff>163286</xdr:rowOff>
    </xdr:from>
    <xdr:to>
      <xdr:col>1</xdr:col>
      <xdr:colOff>462643</xdr:colOff>
      <xdr:row>233</xdr:row>
      <xdr:rowOff>108857</xdr:rowOff>
    </xdr:to>
    <xdr:cxnSp macro="">
      <xdr:nvCxnSpPr>
        <xdr:cNvPr id="102" name="直線コネクタ 101">
          <a:extLst>
            <a:ext uri="{FF2B5EF4-FFF2-40B4-BE49-F238E27FC236}">
              <a16:creationId xmlns:a16="http://schemas.microsoft.com/office/drawing/2014/main" id="{00000000-0008-0000-0400-000066000000}"/>
            </a:ext>
          </a:extLst>
        </xdr:cNvPr>
        <xdr:cNvCxnSpPr/>
      </xdr:nvCxnSpPr>
      <xdr:spPr>
        <a:xfrm flipH="1">
          <a:off x="529318" y="55627361"/>
          <a:ext cx="285750" cy="1136196"/>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557893</xdr:colOff>
      <xdr:row>228</xdr:row>
      <xdr:rowOff>231322</xdr:rowOff>
    </xdr:from>
    <xdr:to>
      <xdr:col>4</xdr:col>
      <xdr:colOff>421822</xdr:colOff>
      <xdr:row>233</xdr:row>
      <xdr:rowOff>108857</xdr:rowOff>
    </xdr:to>
    <xdr:cxnSp macro="">
      <xdr:nvCxnSpPr>
        <xdr:cNvPr id="103" name="直線コネクタ 102">
          <a:extLst>
            <a:ext uri="{FF2B5EF4-FFF2-40B4-BE49-F238E27FC236}">
              <a16:creationId xmlns:a16="http://schemas.microsoft.com/office/drawing/2014/main" id="{00000000-0008-0000-0400-000067000000}"/>
            </a:ext>
          </a:extLst>
        </xdr:cNvPr>
        <xdr:cNvCxnSpPr/>
      </xdr:nvCxnSpPr>
      <xdr:spPr>
        <a:xfrm>
          <a:off x="2281918" y="55695397"/>
          <a:ext cx="549729" cy="1068160"/>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387409</xdr:colOff>
      <xdr:row>223</xdr:row>
      <xdr:rowOff>89647</xdr:rowOff>
    </xdr:from>
    <xdr:to>
      <xdr:col>14</xdr:col>
      <xdr:colOff>100853</xdr:colOff>
      <xdr:row>226</xdr:row>
      <xdr:rowOff>127043</xdr:rowOff>
    </xdr:to>
    <xdr:cxnSp macro="">
      <xdr:nvCxnSpPr>
        <xdr:cNvPr id="104" name="直線コネクタ 103">
          <a:extLst>
            <a:ext uri="{FF2B5EF4-FFF2-40B4-BE49-F238E27FC236}">
              <a16:creationId xmlns:a16="http://schemas.microsoft.com/office/drawing/2014/main" id="{00000000-0008-0000-0400-000068000000}"/>
            </a:ext>
          </a:extLst>
        </xdr:cNvPr>
        <xdr:cNvCxnSpPr>
          <a:stCxn id="80" idx="3"/>
        </xdr:cNvCxnSpPr>
      </xdr:nvCxnSpPr>
      <xdr:spPr>
        <a:xfrm flipV="1">
          <a:off x="2785468" y="83988088"/>
          <a:ext cx="5876679" cy="743367"/>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227</xdr:row>
      <xdr:rowOff>204107</xdr:rowOff>
    </xdr:from>
    <xdr:to>
      <xdr:col>14</xdr:col>
      <xdr:colOff>108857</xdr:colOff>
      <xdr:row>228</xdr:row>
      <xdr:rowOff>108858</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4943475" y="55430057"/>
          <a:ext cx="3766457" cy="142876"/>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390611</xdr:colOff>
      <xdr:row>230</xdr:row>
      <xdr:rowOff>127042</xdr:rowOff>
    </xdr:from>
    <xdr:to>
      <xdr:col>14</xdr:col>
      <xdr:colOff>81643</xdr:colOff>
      <xdr:row>232</xdr:row>
      <xdr:rowOff>108857</xdr:rowOff>
    </xdr:to>
    <xdr:cxnSp macro="">
      <xdr:nvCxnSpPr>
        <xdr:cNvPr id="106" name="直線コネクタ 105">
          <a:extLst>
            <a:ext uri="{FF2B5EF4-FFF2-40B4-BE49-F238E27FC236}">
              <a16:creationId xmlns:a16="http://schemas.microsoft.com/office/drawing/2014/main" id="{00000000-0008-0000-0400-00006A000000}"/>
            </a:ext>
          </a:extLst>
        </xdr:cNvPr>
        <xdr:cNvCxnSpPr>
          <a:stCxn id="83" idx="3"/>
        </xdr:cNvCxnSpPr>
      </xdr:nvCxnSpPr>
      <xdr:spPr>
        <a:xfrm>
          <a:off x="7601036" y="56067367"/>
          <a:ext cx="1081682" cy="458065"/>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462642</xdr:colOff>
      <xdr:row>225</xdr:row>
      <xdr:rowOff>143276</xdr:rowOff>
    </xdr:from>
    <xdr:to>
      <xdr:col>3</xdr:col>
      <xdr:colOff>571499</xdr:colOff>
      <xdr:row>227</xdr:row>
      <xdr:rowOff>116062</xdr:rowOff>
    </xdr:to>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810024" y="84512364"/>
          <a:ext cx="1475975" cy="44343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176893</xdr:colOff>
      <xdr:row>233</xdr:row>
      <xdr:rowOff>122463</xdr:rowOff>
    </xdr:from>
    <xdr:to>
      <xdr:col>4</xdr:col>
      <xdr:colOff>449036</xdr:colOff>
      <xdr:row>237</xdr:row>
      <xdr:rowOff>54427</xdr:rowOff>
    </xdr:to>
    <xdr:sp macro="" textlink="">
      <xdr:nvSpPr>
        <xdr:cNvPr id="108" name="正方形/長方形 107">
          <a:extLst>
            <a:ext uri="{FF2B5EF4-FFF2-40B4-BE49-F238E27FC236}">
              <a16:creationId xmlns:a16="http://schemas.microsoft.com/office/drawing/2014/main" id="{00000000-0008-0000-0400-00006C000000}"/>
            </a:ext>
          </a:extLst>
        </xdr:cNvPr>
        <xdr:cNvSpPr/>
      </xdr:nvSpPr>
      <xdr:spPr>
        <a:xfrm>
          <a:off x="529318" y="56777163"/>
          <a:ext cx="2329543" cy="884464"/>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597912</xdr:colOff>
      <xdr:row>233</xdr:row>
      <xdr:rowOff>7203</xdr:rowOff>
    </xdr:from>
    <xdr:ext cx="517077" cy="252483"/>
    <xdr:sp macro="" textlink="">
      <xdr:nvSpPr>
        <xdr:cNvPr id="109" name="正方形/長方形 108">
          <a:extLst>
            <a:ext uri="{FF2B5EF4-FFF2-40B4-BE49-F238E27FC236}">
              <a16:creationId xmlns:a16="http://schemas.microsoft.com/office/drawing/2014/main" id="{00000000-0008-0000-0400-00006D000000}"/>
            </a:ext>
          </a:extLst>
        </xdr:cNvPr>
        <xdr:cNvSpPr/>
      </xdr:nvSpPr>
      <xdr:spPr>
        <a:xfrm>
          <a:off x="1636137" y="56661903"/>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※15</a:t>
          </a:r>
          <a:endParaRPr lang="ja-JP" altLang="en-US" sz="1000" b="1" cap="none" spc="0">
            <a:ln w="22225">
              <a:noFill/>
              <a:prstDash val="solid"/>
            </a:ln>
            <a:solidFill>
              <a:schemeClr val="tx1"/>
            </a:solidFill>
            <a:effectLst/>
          </a:endParaRPr>
        </a:p>
      </xdr:txBody>
    </xdr:sp>
    <xdr:clientData/>
  </xdr:oneCellAnchor>
  <xdr:twoCellAnchor editAs="oneCell">
    <xdr:from>
      <xdr:col>14</xdr:col>
      <xdr:colOff>68036</xdr:colOff>
      <xdr:row>414</xdr:row>
      <xdr:rowOff>40823</xdr:rowOff>
    </xdr:from>
    <xdr:to>
      <xdr:col>17</xdr:col>
      <xdr:colOff>621847</xdr:colOff>
      <xdr:row>416</xdr:row>
      <xdr:rowOff>59874</xdr:rowOff>
    </xdr:to>
    <xdr:pic>
      <xdr:nvPicPr>
        <xdr:cNvPr id="110" name="図 109">
          <a:extLst>
            <a:ext uri="{FF2B5EF4-FFF2-40B4-BE49-F238E27FC236}">
              <a16:creationId xmlns:a16="http://schemas.microsoft.com/office/drawing/2014/main" id="{00000000-0008-0000-0400-00006E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669111" y="65182298"/>
          <a:ext cx="2611211"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81643</xdr:colOff>
      <xdr:row>410</xdr:row>
      <xdr:rowOff>27214</xdr:rowOff>
    </xdr:from>
    <xdr:to>
      <xdr:col>17</xdr:col>
      <xdr:colOff>634093</xdr:colOff>
      <xdr:row>412</xdr:row>
      <xdr:rowOff>46262</xdr:rowOff>
    </xdr:to>
    <xdr:pic>
      <xdr:nvPicPr>
        <xdr:cNvPr id="111" name="図 110">
          <a:extLst>
            <a:ext uri="{FF2B5EF4-FFF2-40B4-BE49-F238E27FC236}">
              <a16:creationId xmlns:a16="http://schemas.microsoft.com/office/drawing/2014/main" id="{00000000-0008-0000-0400-00006F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8682718" y="64206664"/>
          <a:ext cx="26098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69272</xdr:colOff>
      <xdr:row>405</xdr:row>
      <xdr:rowOff>53193</xdr:rowOff>
    </xdr:from>
    <xdr:to>
      <xdr:col>14</xdr:col>
      <xdr:colOff>139782</xdr:colOff>
      <xdr:row>406</xdr:row>
      <xdr:rowOff>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flipV="1">
          <a:off x="8035636" y="94852920"/>
          <a:ext cx="763237" cy="189262"/>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106388</xdr:colOff>
      <xdr:row>434</xdr:row>
      <xdr:rowOff>69273</xdr:rowOff>
    </xdr:from>
    <xdr:to>
      <xdr:col>14</xdr:col>
      <xdr:colOff>121227</xdr:colOff>
      <xdr:row>437</xdr:row>
      <xdr:rowOff>195515</xdr:rowOff>
    </xdr:to>
    <xdr:cxnSp macro="">
      <xdr:nvCxnSpPr>
        <xdr:cNvPr id="113" name="直線コネクタ 112">
          <a:extLst>
            <a:ext uri="{FF2B5EF4-FFF2-40B4-BE49-F238E27FC236}">
              <a16:creationId xmlns:a16="http://schemas.microsoft.com/office/drawing/2014/main" id="{00000000-0008-0000-0400-000071000000}"/>
            </a:ext>
          </a:extLst>
        </xdr:cNvPr>
        <xdr:cNvCxnSpPr>
          <a:stCxn id="85" idx="3"/>
        </xdr:cNvCxnSpPr>
      </xdr:nvCxnSpPr>
      <xdr:spPr>
        <a:xfrm flipV="1">
          <a:off x="8072752" y="101900182"/>
          <a:ext cx="707566" cy="853606"/>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215</xdr:row>
      <xdr:rowOff>90715</xdr:rowOff>
    </xdr:from>
    <xdr:to>
      <xdr:col>17</xdr:col>
      <xdr:colOff>578302</xdr:colOff>
      <xdr:row>216</xdr:row>
      <xdr:rowOff>176892</xdr:rowOff>
    </xdr:to>
    <xdr:sp macro="" textlink="">
      <xdr:nvSpPr>
        <xdr:cNvPr id="114" name="正方形/長方形 113">
          <a:extLst>
            <a:ext uri="{FF2B5EF4-FFF2-40B4-BE49-F238E27FC236}">
              <a16:creationId xmlns:a16="http://schemas.microsoft.com/office/drawing/2014/main" id="{00000000-0008-0000-0400-000072000000}"/>
            </a:ext>
          </a:extLst>
        </xdr:cNvPr>
        <xdr:cNvSpPr/>
      </xdr:nvSpPr>
      <xdr:spPr>
        <a:xfrm>
          <a:off x="6810375" y="52640140"/>
          <a:ext cx="4426402" cy="333827"/>
        </a:xfrm>
        <a:prstGeom prst="rect">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500">
              <a:solidFill>
                <a:sysClr val="windowText" lastClr="000000"/>
              </a:solidFill>
              <a:latin typeface="HGP創英角ｺﾞｼｯｸUB" panose="020B0900000000000000" pitchFamily="50" charset="-128"/>
              <a:ea typeface="HGP創英角ｺﾞｼｯｸUB" panose="020B0900000000000000" pitchFamily="50" charset="-128"/>
            </a:rPr>
            <a:t>　</a:t>
          </a:r>
          <a:r>
            <a:rPr kumimoji="1" lang="en-US" altLang="ja-JP" sz="15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500">
              <a:solidFill>
                <a:sysClr val="windowText" lastClr="000000"/>
              </a:solidFill>
              <a:latin typeface="HGP創英角ｺﾞｼｯｸUB" panose="020B0900000000000000" pitchFamily="50" charset="-128"/>
              <a:ea typeface="HGP創英角ｺﾞｼｯｸUB" panose="020B0900000000000000" pitchFamily="50" charset="-128"/>
            </a:rPr>
            <a:t>未入力箇所がある場合は、作成されません。</a:t>
          </a:r>
        </a:p>
      </xdr:txBody>
    </xdr:sp>
    <xdr:clientData/>
  </xdr:twoCellAnchor>
  <xdr:twoCellAnchor>
    <xdr:from>
      <xdr:col>14</xdr:col>
      <xdr:colOff>95250</xdr:colOff>
      <xdr:row>8</xdr:row>
      <xdr:rowOff>111578</xdr:rowOff>
    </xdr:from>
    <xdr:to>
      <xdr:col>14</xdr:col>
      <xdr:colOff>628653</xdr:colOff>
      <xdr:row>9</xdr:row>
      <xdr:rowOff>204105</xdr:rowOff>
    </xdr:to>
    <xdr:sp macro="" textlink="">
      <xdr:nvSpPr>
        <xdr:cNvPr id="115" name="右矢印 114">
          <a:extLst>
            <a:ext uri="{FF2B5EF4-FFF2-40B4-BE49-F238E27FC236}">
              <a16:creationId xmlns:a16="http://schemas.microsoft.com/office/drawing/2014/main" id="{00000000-0008-0000-0400-000073000000}"/>
            </a:ext>
          </a:extLst>
        </xdr:cNvPr>
        <xdr:cNvSpPr/>
      </xdr:nvSpPr>
      <xdr:spPr>
        <a:xfrm>
          <a:off x="8696325" y="1959428"/>
          <a:ext cx="533403" cy="3020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77755</xdr:colOff>
      <xdr:row>7</xdr:row>
      <xdr:rowOff>69982</xdr:rowOff>
    </xdr:from>
    <xdr:to>
      <xdr:col>13</xdr:col>
      <xdr:colOff>231321</xdr:colOff>
      <xdr:row>9</xdr:row>
      <xdr:rowOff>128299</xdr:rowOff>
    </xdr:to>
    <xdr:sp macro="" textlink="">
      <xdr:nvSpPr>
        <xdr:cNvPr id="116" name="正方形/長方形 115">
          <a:extLst>
            <a:ext uri="{FF2B5EF4-FFF2-40B4-BE49-F238E27FC236}">
              <a16:creationId xmlns:a16="http://schemas.microsoft.com/office/drawing/2014/main" id="{00000000-0008-0000-0400-000074000000}"/>
            </a:ext>
          </a:extLst>
        </xdr:cNvPr>
        <xdr:cNvSpPr/>
      </xdr:nvSpPr>
      <xdr:spPr>
        <a:xfrm>
          <a:off x="6602380" y="1708282"/>
          <a:ext cx="1877591" cy="477417"/>
        </a:xfrm>
        <a:prstGeom prst="rect">
          <a:avLst/>
        </a:prstGeom>
        <a:noFill/>
        <a:ln w="381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680356</xdr:colOff>
      <xdr:row>49</xdr:row>
      <xdr:rowOff>116633</xdr:rowOff>
    </xdr:from>
    <xdr:to>
      <xdr:col>8</xdr:col>
      <xdr:colOff>311020</xdr:colOff>
      <xdr:row>52</xdr:row>
      <xdr:rowOff>68036</xdr:rowOff>
    </xdr:to>
    <xdr:sp macro="" textlink="">
      <xdr:nvSpPr>
        <xdr:cNvPr id="117" name="下カーブ矢印 116">
          <a:extLst>
            <a:ext uri="{FF2B5EF4-FFF2-40B4-BE49-F238E27FC236}">
              <a16:creationId xmlns:a16="http://schemas.microsoft.com/office/drawing/2014/main" id="{00000000-0008-0000-0400-000075000000}"/>
            </a:ext>
          </a:extLst>
        </xdr:cNvPr>
        <xdr:cNvSpPr/>
      </xdr:nvSpPr>
      <xdr:spPr>
        <a:xfrm>
          <a:off x="3090181" y="9641633"/>
          <a:ext cx="2373864" cy="665778"/>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609210</xdr:colOff>
      <xdr:row>73</xdr:row>
      <xdr:rowOff>103804</xdr:rowOff>
    </xdr:from>
    <xdr:to>
      <xdr:col>8</xdr:col>
      <xdr:colOff>239874</xdr:colOff>
      <xdr:row>76</xdr:row>
      <xdr:rowOff>55207</xdr:rowOff>
    </xdr:to>
    <xdr:sp macro="" textlink="">
      <xdr:nvSpPr>
        <xdr:cNvPr id="118" name="下カーブ矢印 117">
          <a:extLst>
            <a:ext uri="{FF2B5EF4-FFF2-40B4-BE49-F238E27FC236}">
              <a16:creationId xmlns:a16="http://schemas.microsoft.com/office/drawing/2014/main" id="{00000000-0008-0000-0400-000076000000}"/>
            </a:ext>
          </a:extLst>
        </xdr:cNvPr>
        <xdr:cNvSpPr/>
      </xdr:nvSpPr>
      <xdr:spPr>
        <a:xfrm>
          <a:off x="3019035" y="15362854"/>
          <a:ext cx="2373864" cy="665778"/>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29158</xdr:colOff>
      <xdr:row>453</xdr:row>
      <xdr:rowOff>76710</xdr:rowOff>
    </xdr:from>
    <xdr:to>
      <xdr:col>10</xdr:col>
      <xdr:colOff>557893</xdr:colOff>
      <xdr:row>483</xdr:row>
      <xdr:rowOff>211782</xdr:rowOff>
    </xdr:to>
    <xdr:grpSp>
      <xdr:nvGrpSpPr>
        <xdr:cNvPr id="119" name="グループ化 118">
          <a:extLst>
            <a:ext uri="{FF2B5EF4-FFF2-40B4-BE49-F238E27FC236}">
              <a16:creationId xmlns:a16="http://schemas.microsoft.com/office/drawing/2014/main" id="{00000000-0008-0000-0400-000077000000}"/>
            </a:ext>
          </a:extLst>
        </xdr:cNvPr>
        <xdr:cNvGrpSpPr>
          <a:grpSpLocks noChangeAspect="1"/>
        </xdr:cNvGrpSpPr>
      </xdr:nvGrpSpPr>
      <xdr:grpSpPr>
        <a:xfrm>
          <a:off x="355729" y="101540639"/>
          <a:ext cx="6162093" cy="6947714"/>
          <a:chOff x="379606" y="71930071"/>
          <a:chExt cx="5514213" cy="6124163"/>
        </a:xfrm>
        <a:effectLst>
          <a:outerShdw blurRad="50800" dist="38100" dir="2700000" algn="tl" rotWithShape="0">
            <a:prstClr val="black">
              <a:alpha val="40000"/>
            </a:prstClr>
          </a:outerShdw>
        </a:effectLst>
      </xdr:grpSpPr>
      <xdr:pic>
        <xdr:nvPicPr>
          <xdr:cNvPr id="120" name="図 119">
            <a:extLst>
              <a:ext uri="{FF2B5EF4-FFF2-40B4-BE49-F238E27FC236}">
                <a16:creationId xmlns:a16="http://schemas.microsoft.com/office/drawing/2014/main" id="{00000000-0008-0000-0400-000078000000}"/>
              </a:ext>
            </a:extLst>
          </xdr:cNvPr>
          <xdr:cNvPicPr>
            <a:picLocks noChangeAspect="1"/>
          </xdr:cNvPicPr>
        </xdr:nvPicPr>
        <xdr:blipFill>
          <a:blip xmlns:r="http://schemas.openxmlformats.org/officeDocument/2006/relationships" r:embed="rId30"/>
          <a:stretch>
            <a:fillRect/>
          </a:stretch>
        </xdr:blipFill>
        <xdr:spPr>
          <a:xfrm>
            <a:off x="379606" y="71930071"/>
            <a:ext cx="5514213" cy="6124163"/>
          </a:xfrm>
          <a:prstGeom prst="rect">
            <a:avLst/>
          </a:prstGeom>
        </xdr:spPr>
      </xdr:pic>
      <xdr:pic>
        <xdr:nvPicPr>
          <xdr:cNvPr id="121" name="図 120">
            <a:extLst>
              <a:ext uri="{FF2B5EF4-FFF2-40B4-BE49-F238E27FC236}">
                <a16:creationId xmlns:a16="http://schemas.microsoft.com/office/drawing/2014/main" id="{00000000-0008-0000-0400-000079000000}"/>
              </a:ext>
            </a:extLst>
          </xdr:cNvPr>
          <xdr:cNvPicPr>
            <a:picLocks noChangeAspect="1"/>
          </xdr:cNvPicPr>
        </xdr:nvPicPr>
        <xdr:blipFill>
          <a:blip xmlns:r="http://schemas.openxmlformats.org/officeDocument/2006/relationships" r:embed="rId31"/>
          <a:stretch>
            <a:fillRect/>
          </a:stretch>
        </xdr:blipFill>
        <xdr:spPr>
          <a:xfrm>
            <a:off x="583713" y="75187688"/>
            <a:ext cx="2285235" cy="303073"/>
          </a:xfrm>
          <a:prstGeom prst="rect">
            <a:avLst/>
          </a:prstGeom>
        </xdr:spPr>
      </xdr:pic>
    </xdr:grpSp>
    <xdr:clientData/>
  </xdr:twoCellAnchor>
  <xdr:twoCellAnchor>
    <xdr:from>
      <xdr:col>4</xdr:col>
      <xdr:colOff>296720</xdr:colOff>
      <xdr:row>469</xdr:row>
      <xdr:rowOff>210688</xdr:rowOff>
    </xdr:from>
    <xdr:to>
      <xdr:col>4</xdr:col>
      <xdr:colOff>559287</xdr:colOff>
      <xdr:row>470</xdr:row>
      <xdr:rowOff>210689</xdr:rowOff>
    </xdr:to>
    <xdr:sp macro="" textlink="">
      <xdr:nvSpPr>
        <xdr:cNvPr id="122" name="右矢印 121">
          <a:extLst>
            <a:ext uri="{FF2B5EF4-FFF2-40B4-BE49-F238E27FC236}">
              <a16:creationId xmlns:a16="http://schemas.microsoft.com/office/drawing/2014/main" id="{00000000-0008-0000-0400-00007A000000}"/>
            </a:ext>
          </a:extLst>
        </xdr:cNvPr>
        <xdr:cNvSpPr/>
      </xdr:nvSpPr>
      <xdr:spPr>
        <a:xfrm rot="10800000">
          <a:off x="2706545" y="78477613"/>
          <a:ext cx="262567" cy="238126"/>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159180</xdr:colOff>
      <xdr:row>585</xdr:row>
      <xdr:rowOff>108857</xdr:rowOff>
    </xdr:from>
    <xdr:to>
      <xdr:col>14</xdr:col>
      <xdr:colOff>108857</xdr:colOff>
      <xdr:row>603</xdr:row>
      <xdr:rowOff>133703</xdr:rowOff>
    </xdr:to>
    <xdr:cxnSp macro="">
      <xdr:nvCxnSpPr>
        <xdr:cNvPr id="165" name="直線コネクタ 164">
          <a:extLst>
            <a:ext uri="{FF2B5EF4-FFF2-40B4-BE49-F238E27FC236}">
              <a16:creationId xmlns:a16="http://schemas.microsoft.com/office/drawing/2014/main" id="{00000000-0008-0000-0400-0000A5000000}"/>
            </a:ext>
          </a:extLst>
        </xdr:cNvPr>
        <xdr:cNvCxnSpPr>
          <a:stCxn id="193" idx="0"/>
        </xdr:cNvCxnSpPr>
      </xdr:nvCxnSpPr>
      <xdr:spPr>
        <a:xfrm flipV="1">
          <a:off x="5275466" y="140847536"/>
          <a:ext cx="3378677" cy="4433560"/>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58357</xdr:colOff>
      <xdr:row>666</xdr:row>
      <xdr:rowOff>59685</xdr:rowOff>
    </xdr:from>
    <xdr:to>
      <xdr:col>10</xdr:col>
      <xdr:colOff>640773</xdr:colOff>
      <xdr:row>689</xdr:row>
      <xdr:rowOff>110260</xdr:rowOff>
    </xdr:to>
    <xdr:pic>
      <xdr:nvPicPr>
        <xdr:cNvPr id="166" name="図 165">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32"/>
        <a:stretch>
          <a:fillRect/>
        </a:stretch>
      </xdr:blipFill>
      <xdr:spPr>
        <a:xfrm>
          <a:off x="410782" y="128390010"/>
          <a:ext cx="6754616" cy="5546500"/>
        </a:xfrm>
        <a:prstGeom prst="rect">
          <a:avLst/>
        </a:prstGeom>
        <a:effectLst>
          <a:outerShdw blurRad="50800" dist="38100" dir="2700000" algn="tl" rotWithShape="0">
            <a:prstClr val="black">
              <a:alpha val="40000"/>
            </a:prstClr>
          </a:outerShdw>
        </a:effectLst>
      </xdr:spPr>
    </xdr:pic>
    <xdr:clientData/>
  </xdr:twoCellAnchor>
  <xdr:twoCellAnchor>
    <xdr:from>
      <xdr:col>6</xdr:col>
      <xdr:colOff>377845</xdr:colOff>
      <xdr:row>640</xdr:row>
      <xdr:rowOff>199013</xdr:rowOff>
    </xdr:from>
    <xdr:to>
      <xdr:col>6</xdr:col>
      <xdr:colOff>498925</xdr:colOff>
      <xdr:row>641</xdr:row>
      <xdr:rowOff>142509</xdr:rowOff>
    </xdr:to>
    <xdr:sp macro="" textlink="">
      <xdr:nvSpPr>
        <xdr:cNvPr id="167" name="下矢印 166">
          <a:extLst>
            <a:ext uri="{FF2B5EF4-FFF2-40B4-BE49-F238E27FC236}">
              <a16:creationId xmlns:a16="http://schemas.microsoft.com/office/drawing/2014/main" id="{00000000-0008-0000-0400-0000A7000000}"/>
            </a:ext>
          </a:extLst>
        </xdr:cNvPr>
        <xdr:cNvSpPr/>
      </xdr:nvSpPr>
      <xdr:spPr>
        <a:xfrm rot="19645227">
          <a:off x="4159270" y="122338088"/>
          <a:ext cx="121080" cy="181621"/>
        </a:xfrm>
        <a:prstGeom prst="downArrow">
          <a:avLst>
            <a:gd name="adj1" fmla="val 50000"/>
            <a:gd name="adj2" fmla="val 71455"/>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378711</xdr:colOff>
      <xdr:row>641</xdr:row>
      <xdr:rowOff>221526</xdr:rowOff>
    </xdr:from>
    <xdr:to>
      <xdr:col>6</xdr:col>
      <xdr:colOff>499791</xdr:colOff>
      <xdr:row>642</xdr:row>
      <xdr:rowOff>165022</xdr:rowOff>
    </xdr:to>
    <xdr:sp macro="" textlink="">
      <xdr:nvSpPr>
        <xdr:cNvPr id="168" name="下矢印 167">
          <a:extLst>
            <a:ext uri="{FF2B5EF4-FFF2-40B4-BE49-F238E27FC236}">
              <a16:creationId xmlns:a16="http://schemas.microsoft.com/office/drawing/2014/main" id="{00000000-0008-0000-0400-0000A8000000}"/>
            </a:ext>
          </a:extLst>
        </xdr:cNvPr>
        <xdr:cNvSpPr/>
      </xdr:nvSpPr>
      <xdr:spPr>
        <a:xfrm rot="19645227">
          <a:off x="4160136" y="122598726"/>
          <a:ext cx="121080" cy="181621"/>
        </a:xfrm>
        <a:prstGeom prst="downArrow">
          <a:avLst>
            <a:gd name="adj1" fmla="val 50000"/>
            <a:gd name="adj2" fmla="val 71455"/>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544136</xdr:colOff>
      <xdr:row>639</xdr:row>
      <xdr:rowOff>222356</xdr:rowOff>
    </xdr:from>
    <xdr:to>
      <xdr:col>7</xdr:col>
      <xdr:colOff>41689</xdr:colOff>
      <xdr:row>640</xdr:row>
      <xdr:rowOff>105311</xdr:rowOff>
    </xdr:to>
    <xdr:sp macro="" textlink="">
      <xdr:nvSpPr>
        <xdr:cNvPr id="169" name="下矢印 168">
          <a:extLst>
            <a:ext uri="{FF2B5EF4-FFF2-40B4-BE49-F238E27FC236}">
              <a16:creationId xmlns:a16="http://schemas.microsoft.com/office/drawing/2014/main" id="{00000000-0008-0000-0400-0000A9000000}"/>
            </a:ext>
          </a:extLst>
        </xdr:cNvPr>
        <xdr:cNvSpPr/>
      </xdr:nvSpPr>
      <xdr:spPr>
        <a:xfrm rot="2743891">
          <a:off x="4356698" y="122092169"/>
          <a:ext cx="121080" cy="183353"/>
        </a:xfrm>
        <a:prstGeom prst="downArrow">
          <a:avLst>
            <a:gd name="adj1" fmla="val 50000"/>
            <a:gd name="adj2" fmla="val 714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563553</xdr:colOff>
      <xdr:row>461</xdr:row>
      <xdr:rowOff>138545</xdr:rowOff>
    </xdr:from>
    <xdr:to>
      <xdr:col>14</xdr:col>
      <xdr:colOff>34636</xdr:colOff>
      <xdr:row>469</xdr:row>
      <xdr:rowOff>202952</xdr:rowOff>
    </xdr:to>
    <xdr:cxnSp macro="">
      <xdr:nvCxnSpPr>
        <xdr:cNvPr id="176" name="直線コネクタ 175">
          <a:extLst>
            <a:ext uri="{FF2B5EF4-FFF2-40B4-BE49-F238E27FC236}">
              <a16:creationId xmlns:a16="http://schemas.microsoft.com/office/drawing/2014/main" id="{00000000-0008-0000-0400-0000B0000000}"/>
            </a:ext>
          </a:extLst>
        </xdr:cNvPr>
        <xdr:cNvCxnSpPr>
          <a:stCxn id="207" idx="3"/>
        </xdr:cNvCxnSpPr>
      </xdr:nvCxnSpPr>
      <xdr:spPr>
        <a:xfrm flipV="1">
          <a:off x="3659178" y="76500470"/>
          <a:ext cx="4976533" cy="1969407"/>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94013</xdr:colOff>
      <xdr:row>501</xdr:row>
      <xdr:rowOff>237507</xdr:rowOff>
    </xdr:from>
    <xdr:ext cx="517077" cy="252483"/>
    <xdr:sp macro="" textlink="">
      <xdr:nvSpPr>
        <xdr:cNvPr id="177" name="正方形/長方形 176">
          <a:extLst>
            <a:ext uri="{FF2B5EF4-FFF2-40B4-BE49-F238E27FC236}">
              <a16:creationId xmlns:a16="http://schemas.microsoft.com/office/drawing/2014/main" id="{00000000-0008-0000-0400-0000B1000000}"/>
            </a:ext>
          </a:extLst>
        </xdr:cNvPr>
        <xdr:cNvSpPr/>
      </xdr:nvSpPr>
      <xdr:spPr>
        <a:xfrm>
          <a:off x="5247038" y="86124432"/>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※22</a:t>
          </a:r>
          <a:endParaRPr lang="ja-JP" altLang="en-US" sz="1000" b="1" cap="none" spc="0">
            <a:ln w="22225">
              <a:noFill/>
              <a:prstDash val="solid"/>
            </a:ln>
            <a:solidFill>
              <a:schemeClr val="tx1"/>
            </a:solidFill>
            <a:effectLst/>
          </a:endParaRPr>
        </a:p>
      </xdr:txBody>
    </xdr:sp>
    <xdr:clientData/>
  </xdr:oneCellAnchor>
  <xdr:twoCellAnchor>
    <xdr:from>
      <xdr:col>8</xdr:col>
      <xdr:colOff>611090</xdr:colOff>
      <xdr:row>502</xdr:row>
      <xdr:rowOff>118820</xdr:rowOff>
    </xdr:from>
    <xdr:to>
      <xdr:col>14</xdr:col>
      <xdr:colOff>95250</xdr:colOff>
      <xdr:row>502</xdr:row>
      <xdr:rowOff>136071</xdr:rowOff>
    </xdr:to>
    <xdr:cxnSp macro="">
      <xdr:nvCxnSpPr>
        <xdr:cNvPr id="178" name="直線コネクタ 177">
          <a:extLst>
            <a:ext uri="{FF2B5EF4-FFF2-40B4-BE49-F238E27FC236}">
              <a16:creationId xmlns:a16="http://schemas.microsoft.com/office/drawing/2014/main" id="{00000000-0008-0000-0400-0000B2000000}"/>
            </a:ext>
          </a:extLst>
        </xdr:cNvPr>
        <xdr:cNvCxnSpPr>
          <a:stCxn id="177" idx="3"/>
        </xdr:cNvCxnSpPr>
      </xdr:nvCxnSpPr>
      <xdr:spPr>
        <a:xfrm>
          <a:off x="5764115" y="86243870"/>
          <a:ext cx="2932210" cy="17251"/>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315189</xdr:colOff>
      <xdr:row>542</xdr:row>
      <xdr:rowOff>175779</xdr:rowOff>
    </xdr:from>
    <xdr:to>
      <xdr:col>8</xdr:col>
      <xdr:colOff>161925</xdr:colOff>
      <xdr:row>543</xdr:row>
      <xdr:rowOff>219075</xdr:rowOff>
    </xdr:to>
    <xdr:sp macro="" textlink="">
      <xdr:nvSpPr>
        <xdr:cNvPr id="180" name="正方形/長方形 179">
          <a:extLst>
            <a:ext uri="{FF2B5EF4-FFF2-40B4-BE49-F238E27FC236}">
              <a16:creationId xmlns:a16="http://schemas.microsoft.com/office/drawing/2014/main" id="{00000000-0008-0000-0400-0000B4000000}"/>
            </a:ext>
          </a:extLst>
        </xdr:cNvPr>
        <xdr:cNvSpPr/>
      </xdr:nvSpPr>
      <xdr:spPr>
        <a:xfrm>
          <a:off x="2725014" y="127334529"/>
          <a:ext cx="2589936" cy="281421"/>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670721</xdr:colOff>
      <xdr:row>567</xdr:row>
      <xdr:rowOff>201810</xdr:rowOff>
    </xdr:from>
    <xdr:to>
      <xdr:col>6</xdr:col>
      <xdr:colOff>508515</xdr:colOff>
      <xdr:row>570</xdr:row>
      <xdr:rowOff>132725</xdr:rowOff>
    </xdr:to>
    <xdr:sp macro="" textlink="">
      <xdr:nvSpPr>
        <xdr:cNvPr id="190" name="右カーブ矢印 189">
          <a:extLst>
            <a:ext uri="{FF2B5EF4-FFF2-40B4-BE49-F238E27FC236}">
              <a16:creationId xmlns:a16="http://schemas.microsoft.com/office/drawing/2014/main" id="{00000000-0008-0000-0400-0000BE000000}"/>
            </a:ext>
          </a:extLst>
        </xdr:cNvPr>
        <xdr:cNvSpPr/>
      </xdr:nvSpPr>
      <xdr:spPr>
        <a:xfrm rot="18818713">
          <a:off x="3019698" y="103561283"/>
          <a:ext cx="645290" cy="1895194"/>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581667</xdr:colOff>
      <xdr:row>603</xdr:row>
      <xdr:rowOff>133703</xdr:rowOff>
    </xdr:from>
    <xdr:to>
      <xdr:col>8</xdr:col>
      <xdr:colOff>417050</xdr:colOff>
      <xdr:row>604</xdr:row>
      <xdr:rowOff>138650</xdr:rowOff>
    </xdr:to>
    <xdr:sp macro="" textlink="">
      <xdr:nvSpPr>
        <xdr:cNvPr id="193" name="正方形/長方形 192">
          <a:extLst>
            <a:ext uri="{FF2B5EF4-FFF2-40B4-BE49-F238E27FC236}">
              <a16:creationId xmlns:a16="http://schemas.microsoft.com/office/drawing/2014/main" id="{00000000-0008-0000-0400-0000C1000000}"/>
            </a:ext>
          </a:extLst>
        </xdr:cNvPr>
        <xdr:cNvSpPr/>
      </xdr:nvSpPr>
      <xdr:spPr>
        <a:xfrm>
          <a:off x="5017596" y="145281096"/>
          <a:ext cx="515740" cy="249875"/>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※25</a:t>
          </a:r>
          <a:endParaRPr lang="ja-JP" altLang="en-US" sz="1000" b="1" cap="none" spc="0">
            <a:ln w="22225">
              <a:noFill/>
              <a:prstDash val="solid"/>
            </a:ln>
            <a:solidFill>
              <a:schemeClr val="tx1"/>
            </a:solidFill>
            <a:effectLst/>
          </a:endParaRPr>
        </a:p>
      </xdr:txBody>
    </xdr:sp>
    <xdr:clientData/>
  </xdr:twoCellAnchor>
  <xdr:twoCellAnchor>
    <xdr:from>
      <xdr:col>1</xdr:col>
      <xdr:colOff>585107</xdr:colOff>
      <xdr:row>613</xdr:row>
      <xdr:rowOff>13608</xdr:rowOff>
    </xdr:from>
    <xdr:to>
      <xdr:col>11</xdr:col>
      <xdr:colOff>550471</xdr:colOff>
      <xdr:row>616</xdr:row>
      <xdr:rowOff>54429</xdr:rowOff>
    </xdr:to>
    <xdr:sp macro="" textlink="">
      <xdr:nvSpPr>
        <xdr:cNvPr id="194" name="正方形/長方形 193">
          <a:extLst>
            <a:ext uri="{FF2B5EF4-FFF2-40B4-BE49-F238E27FC236}">
              <a16:creationId xmlns:a16="http://schemas.microsoft.com/office/drawing/2014/main" id="{00000000-0008-0000-0400-0000C2000000}"/>
            </a:ext>
          </a:extLst>
        </xdr:cNvPr>
        <xdr:cNvSpPr/>
      </xdr:nvSpPr>
      <xdr:spPr>
        <a:xfrm>
          <a:off x="937532" y="115694733"/>
          <a:ext cx="6823364" cy="75519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172891</xdr:colOff>
      <xdr:row>568</xdr:row>
      <xdr:rowOff>127267</xdr:rowOff>
    </xdr:from>
    <xdr:to>
      <xdr:col>8</xdr:col>
      <xdr:colOff>417819</xdr:colOff>
      <xdr:row>570</xdr:row>
      <xdr:rowOff>72838</xdr:rowOff>
    </xdr:to>
    <xdr:sp macro="" textlink="">
      <xdr:nvSpPr>
        <xdr:cNvPr id="195" name="正方形/長方形 194">
          <a:extLst>
            <a:ext uri="{FF2B5EF4-FFF2-40B4-BE49-F238E27FC236}">
              <a16:creationId xmlns:a16="http://schemas.microsoft.com/office/drawing/2014/main" id="{00000000-0008-0000-0400-0000C3000000}"/>
            </a:ext>
          </a:extLst>
        </xdr:cNvPr>
        <xdr:cNvSpPr/>
      </xdr:nvSpPr>
      <xdr:spPr>
        <a:xfrm>
          <a:off x="3954316" y="104349817"/>
          <a:ext cx="1616528" cy="421821"/>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553970</xdr:colOff>
      <xdr:row>613</xdr:row>
      <xdr:rowOff>202382</xdr:rowOff>
    </xdr:from>
    <xdr:to>
      <xdr:col>11</xdr:col>
      <xdr:colOff>389353</xdr:colOff>
      <xdr:row>614</xdr:row>
      <xdr:rowOff>207328</xdr:rowOff>
    </xdr:to>
    <xdr:sp macro="" textlink="">
      <xdr:nvSpPr>
        <xdr:cNvPr id="197" name="正方形/長方形 196">
          <a:extLst>
            <a:ext uri="{FF2B5EF4-FFF2-40B4-BE49-F238E27FC236}">
              <a16:creationId xmlns:a16="http://schemas.microsoft.com/office/drawing/2014/main" id="{00000000-0008-0000-0400-0000C5000000}"/>
            </a:ext>
          </a:extLst>
        </xdr:cNvPr>
        <xdr:cNvSpPr/>
      </xdr:nvSpPr>
      <xdr:spPr>
        <a:xfrm>
          <a:off x="7078595" y="115883507"/>
          <a:ext cx="521183" cy="243071"/>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※26</a:t>
          </a:r>
          <a:endParaRPr lang="ja-JP" altLang="en-US" sz="1000" b="1" cap="none" spc="0">
            <a:ln w="22225">
              <a:noFill/>
              <a:prstDash val="solid"/>
            </a:ln>
            <a:solidFill>
              <a:schemeClr val="tx1"/>
            </a:solidFill>
            <a:effectLst/>
          </a:endParaRPr>
        </a:p>
      </xdr:txBody>
    </xdr:sp>
    <xdr:clientData/>
  </xdr:twoCellAnchor>
  <xdr:twoCellAnchor>
    <xdr:from>
      <xdr:col>11</xdr:col>
      <xdr:colOff>389353</xdr:colOff>
      <xdr:row>612</xdr:row>
      <xdr:rowOff>54429</xdr:rowOff>
    </xdr:from>
    <xdr:to>
      <xdr:col>14</xdr:col>
      <xdr:colOff>133992</xdr:colOff>
      <xdr:row>614</xdr:row>
      <xdr:rowOff>82391</xdr:rowOff>
    </xdr:to>
    <xdr:cxnSp macro="">
      <xdr:nvCxnSpPr>
        <xdr:cNvPr id="198" name="直線コネクタ 197">
          <a:extLst>
            <a:ext uri="{FF2B5EF4-FFF2-40B4-BE49-F238E27FC236}">
              <a16:creationId xmlns:a16="http://schemas.microsoft.com/office/drawing/2014/main" id="{00000000-0008-0000-0400-0000C6000000}"/>
            </a:ext>
          </a:extLst>
        </xdr:cNvPr>
        <xdr:cNvCxnSpPr>
          <a:stCxn id="197" idx="3"/>
        </xdr:cNvCxnSpPr>
      </xdr:nvCxnSpPr>
      <xdr:spPr>
        <a:xfrm flipV="1">
          <a:off x="7599778" y="115497429"/>
          <a:ext cx="1135289" cy="504212"/>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402</xdr:row>
      <xdr:rowOff>81643</xdr:rowOff>
    </xdr:from>
    <xdr:to>
      <xdr:col>17</xdr:col>
      <xdr:colOff>578302</xdr:colOff>
      <xdr:row>403</xdr:row>
      <xdr:rowOff>167820</xdr:rowOff>
    </xdr:to>
    <xdr:sp macro="" textlink="">
      <xdr:nvSpPr>
        <xdr:cNvPr id="199" name="正方形/長方形 198">
          <a:extLst>
            <a:ext uri="{FF2B5EF4-FFF2-40B4-BE49-F238E27FC236}">
              <a16:creationId xmlns:a16="http://schemas.microsoft.com/office/drawing/2014/main" id="{00000000-0008-0000-0400-0000C7000000}"/>
            </a:ext>
          </a:extLst>
        </xdr:cNvPr>
        <xdr:cNvSpPr/>
      </xdr:nvSpPr>
      <xdr:spPr>
        <a:xfrm>
          <a:off x="6810375" y="62346568"/>
          <a:ext cx="4426402" cy="324302"/>
        </a:xfrm>
        <a:prstGeom prst="rect">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500">
              <a:solidFill>
                <a:sysClr val="windowText" lastClr="000000"/>
              </a:solidFill>
              <a:latin typeface="HGP創英角ｺﾞｼｯｸUB" panose="020B0900000000000000" pitchFamily="50" charset="-128"/>
              <a:ea typeface="HGP創英角ｺﾞｼｯｸUB" panose="020B0900000000000000" pitchFamily="50" charset="-128"/>
            </a:rPr>
            <a:t>　</a:t>
          </a:r>
          <a:r>
            <a:rPr kumimoji="1" lang="en-US" altLang="ja-JP" sz="15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500">
              <a:solidFill>
                <a:sysClr val="windowText" lastClr="000000"/>
              </a:solidFill>
              <a:latin typeface="HGP創英角ｺﾞｼｯｸUB" panose="020B0900000000000000" pitchFamily="50" charset="-128"/>
              <a:ea typeface="HGP創英角ｺﾞｼｯｸUB" panose="020B0900000000000000" pitchFamily="50" charset="-128"/>
            </a:rPr>
            <a:t>未入力箇所がある場合は、作成されません。</a:t>
          </a:r>
        </a:p>
      </xdr:txBody>
    </xdr:sp>
    <xdr:clientData/>
  </xdr:twoCellAnchor>
  <xdr:twoCellAnchor>
    <xdr:from>
      <xdr:col>1</xdr:col>
      <xdr:colOff>72039</xdr:colOff>
      <xdr:row>634</xdr:row>
      <xdr:rowOff>72037</xdr:rowOff>
    </xdr:from>
    <xdr:to>
      <xdr:col>10</xdr:col>
      <xdr:colOff>600774</xdr:colOff>
      <xdr:row>664</xdr:row>
      <xdr:rowOff>207109</xdr:rowOff>
    </xdr:to>
    <xdr:grpSp>
      <xdr:nvGrpSpPr>
        <xdr:cNvPr id="200" name="グループ化 199">
          <a:extLst>
            <a:ext uri="{FF2B5EF4-FFF2-40B4-BE49-F238E27FC236}">
              <a16:creationId xmlns:a16="http://schemas.microsoft.com/office/drawing/2014/main" id="{00000000-0008-0000-0400-0000C8000000}"/>
            </a:ext>
          </a:extLst>
        </xdr:cNvPr>
        <xdr:cNvGrpSpPr>
          <a:grpSpLocks noChangeAspect="1"/>
        </xdr:cNvGrpSpPr>
      </xdr:nvGrpSpPr>
      <xdr:grpSpPr>
        <a:xfrm>
          <a:off x="398610" y="143618323"/>
          <a:ext cx="6162093" cy="6947715"/>
          <a:chOff x="379606" y="71930071"/>
          <a:chExt cx="5514213" cy="6124163"/>
        </a:xfrm>
        <a:effectLst>
          <a:outerShdw blurRad="50800" dist="38100" dir="2700000" algn="tl" rotWithShape="0">
            <a:prstClr val="black">
              <a:alpha val="40000"/>
            </a:prstClr>
          </a:outerShdw>
        </a:effectLst>
      </xdr:grpSpPr>
      <xdr:pic>
        <xdr:nvPicPr>
          <xdr:cNvPr id="201" name="図 200">
            <a:extLst>
              <a:ext uri="{FF2B5EF4-FFF2-40B4-BE49-F238E27FC236}">
                <a16:creationId xmlns:a16="http://schemas.microsoft.com/office/drawing/2014/main" id="{00000000-0008-0000-0400-0000C9000000}"/>
              </a:ext>
            </a:extLst>
          </xdr:cNvPr>
          <xdr:cNvPicPr>
            <a:picLocks noChangeAspect="1"/>
          </xdr:cNvPicPr>
        </xdr:nvPicPr>
        <xdr:blipFill>
          <a:blip xmlns:r="http://schemas.openxmlformats.org/officeDocument/2006/relationships" r:embed="rId30"/>
          <a:stretch>
            <a:fillRect/>
          </a:stretch>
        </xdr:blipFill>
        <xdr:spPr>
          <a:xfrm>
            <a:off x="379606" y="71930071"/>
            <a:ext cx="5514213" cy="6124163"/>
          </a:xfrm>
          <a:prstGeom prst="rect">
            <a:avLst/>
          </a:prstGeom>
        </xdr:spPr>
      </xdr:pic>
      <xdr:pic>
        <xdr:nvPicPr>
          <xdr:cNvPr id="202" name="図 201">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31"/>
          <a:stretch>
            <a:fillRect/>
          </a:stretch>
        </xdr:blipFill>
        <xdr:spPr>
          <a:xfrm>
            <a:off x="583713" y="75187686"/>
            <a:ext cx="2285235" cy="303073"/>
          </a:xfrm>
          <a:prstGeom prst="rect">
            <a:avLst/>
          </a:prstGeom>
        </xdr:spPr>
      </xdr:pic>
    </xdr:grpSp>
    <xdr:clientData/>
  </xdr:twoCellAnchor>
  <xdr:twoCellAnchor>
    <xdr:from>
      <xdr:col>4</xdr:col>
      <xdr:colOff>426842</xdr:colOff>
      <xdr:row>652</xdr:row>
      <xdr:rowOff>173182</xdr:rowOff>
    </xdr:from>
    <xdr:to>
      <xdr:col>5</xdr:col>
      <xdr:colOff>5850</xdr:colOff>
      <xdr:row>653</xdr:row>
      <xdr:rowOff>173183</xdr:rowOff>
    </xdr:to>
    <xdr:sp macro="" textlink="">
      <xdr:nvSpPr>
        <xdr:cNvPr id="203" name="右矢印 202">
          <a:extLst>
            <a:ext uri="{FF2B5EF4-FFF2-40B4-BE49-F238E27FC236}">
              <a16:creationId xmlns:a16="http://schemas.microsoft.com/office/drawing/2014/main" id="{00000000-0008-0000-0400-0000CB000000}"/>
            </a:ext>
          </a:extLst>
        </xdr:cNvPr>
        <xdr:cNvSpPr/>
      </xdr:nvSpPr>
      <xdr:spPr>
        <a:xfrm rot="10800000">
          <a:off x="2836667" y="125169757"/>
          <a:ext cx="264808" cy="238126"/>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324971</xdr:colOff>
      <xdr:row>672</xdr:row>
      <xdr:rowOff>56028</xdr:rowOff>
    </xdr:from>
    <xdr:to>
      <xdr:col>10</xdr:col>
      <xdr:colOff>347382</xdr:colOff>
      <xdr:row>673</xdr:row>
      <xdr:rowOff>179294</xdr:rowOff>
    </xdr:to>
    <xdr:sp macro="" textlink="">
      <xdr:nvSpPr>
        <xdr:cNvPr id="204" name="正方形/長方形 203">
          <a:extLst>
            <a:ext uri="{FF2B5EF4-FFF2-40B4-BE49-F238E27FC236}">
              <a16:creationId xmlns:a16="http://schemas.microsoft.com/office/drawing/2014/main" id="{00000000-0008-0000-0400-0000CC000000}"/>
            </a:ext>
          </a:extLst>
        </xdr:cNvPr>
        <xdr:cNvSpPr/>
      </xdr:nvSpPr>
      <xdr:spPr>
        <a:xfrm>
          <a:off x="677396" y="129815103"/>
          <a:ext cx="6194611" cy="361391"/>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313765</xdr:colOff>
      <xdr:row>652</xdr:row>
      <xdr:rowOff>89648</xdr:rowOff>
    </xdr:from>
    <xdr:to>
      <xdr:col>5</xdr:col>
      <xdr:colOff>369795</xdr:colOff>
      <xdr:row>654</xdr:row>
      <xdr:rowOff>56031</xdr:rowOff>
    </xdr:to>
    <xdr:sp macro="" textlink="">
      <xdr:nvSpPr>
        <xdr:cNvPr id="205" name="正方形/長方形 204">
          <a:extLst>
            <a:ext uri="{FF2B5EF4-FFF2-40B4-BE49-F238E27FC236}">
              <a16:creationId xmlns:a16="http://schemas.microsoft.com/office/drawing/2014/main" id="{00000000-0008-0000-0400-0000CD000000}"/>
            </a:ext>
          </a:extLst>
        </xdr:cNvPr>
        <xdr:cNvSpPr/>
      </xdr:nvSpPr>
      <xdr:spPr>
        <a:xfrm>
          <a:off x="666190" y="125086223"/>
          <a:ext cx="2799230" cy="44263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230864</xdr:colOff>
      <xdr:row>469</xdr:row>
      <xdr:rowOff>99122</xdr:rowOff>
    </xdr:from>
    <xdr:to>
      <xdr:col>5</xdr:col>
      <xdr:colOff>286894</xdr:colOff>
      <xdr:row>471</xdr:row>
      <xdr:rowOff>65505</xdr:rowOff>
    </xdr:to>
    <xdr:sp macro="" textlink="">
      <xdr:nvSpPr>
        <xdr:cNvPr id="206" name="正方形/長方形 205">
          <a:extLst>
            <a:ext uri="{FF2B5EF4-FFF2-40B4-BE49-F238E27FC236}">
              <a16:creationId xmlns:a16="http://schemas.microsoft.com/office/drawing/2014/main" id="{00000000-0008-0000-0400-0000CE000000}"/>
            </a:ext>
          </a:extLst>
        </xdr:cNvPr>
        <xdr:cNvSpPr/>
      </xdr:nvSpPr>
      <xdr:spPr>
        <a:xfrm>
          <a:off x="583289" y="78366047"/>
          <a:ext cx="2799230" cy="44263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46476</xdr:colOff>
      <xdr:row>469</xdr:row>
      <xdr:rowOff>76710</xdr:rowOff>
    </xdr:from>
    <xdr:ext cx="517077" cy="252483"/>
    <xdr:sp macro="" textlink="">
      <xdr:nvSpPr>
        <xdr:cNvPr id="207" name="正方形/長方形 206">
          <a:extLst>
            <a:ext uri="{FF2B5EF4-FFF2-40B4-BE49-F238E27FC236}">
              <a16:creationId xmlns:a16="http://schemas.microsoft.com/office/drawing/2014/main" id="{00000000-0008-0000-0400-0000CF000000}"/>
            </a:ext>
          </a:extLst>
        </xdr:cNvPr>
        <xdr:cNvSpPr/>
      </xdr:nvSpPr>
      <xdr:spPr>
        <a:xfrm>
          <a:off x="3142101" y="78343635"/>
          <a:ext cx="517077" cy="252483"/>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※21</a:t>
          </a:r>
          <a:endParaRPr lang="ja-JP" altLang="en-US" sz="1000" b="1" cap="none" spc="0">
            <a:ln w="22225">
              <a:noFill/>
              <a:prstDash val="solid"/>
            </a:ln>
            <a:solidFill>
              <a:schemeClr val="tx1"/>
            </a:solidFill>
            <a:effectLst/>
          </a:endParaRPr>
        </a:p>
      </xdr:txBody>
    </xdr:sp>
    <xdr:clientData/>
  </xdr:oneCellAnchor>
  <xdr:oneCellAnchor>
    <xdr:from>
      <xdr:col>7</xdr:col>
      <xdr:colOff>390877</xdr:colOff>
      <xdr:row>667</xdr:row>
      <xdr:rowOff>41227</xdr:rowOff>
    </xdr:from>
    <xdr:ext cx="2255041" cy="937629"/>
    <xdr:sp macro="" textlink="">
      <xdr:nvSpPr>
        <xdr:cNvPr id="208" name="正方形/長方形 207">
          <a:extLst>
            <a:ext uri="{FF2B5EF4-FFF2-40B4-BE49-F238E27FC236}">
              <a16:creationId xmlns:a16="http://schemas.microsoft.com/office/drawing/2014/main" id="{00000000-0008-0000-0400-0000D0000000}"/>
            </a:ext>
          </a:extLst>
        </xdr:cNvPr>
        <xdr:cNvSpPr/>
      </xdr:nvSpPr>
      <xdr:spPr>
        <a:xfrm>
          <a:off x="4858102" y="128609677"/>
          <a:ext cx="2255041" cy="937629"/>
        </a:xfrm>
        <a:prstGeom prst="rect">
          <a:avLst/>
        </a:prstGeom>
        <a:noFill/>
      </xdr:spPr>
      <xdr:txBody>
        <a:bodyPr wrap="none" lIns="91440" tIns="45720" rIns="91440" bIns="45720">
          <a:spAutoFit/>
        </a:bodyPr>
        <a:lstStyle/>
        <a:p>
          <a:pPr algn="ctr"/>
          <a:r>
            <a:rPr lang="en-US" altLang="ja-JP" sz="5400" b="0" cap="none" spc="0">
              <a:ln w="0"/>
              <a:solidFill>
                <a:schemeClr val="tx1"/>
              </a:solidFill>
              <a:effectLst>
                <a:outerShdw blurRad="38100" dist="19050" dir="2700000" algn="tl" rotWithShape="0">
                  <a:schemeClr val="dk1">
                    <a:alpha val="40000"/>
                  </a:schemeClr>
                </a:outerShdw>
              </a:effectLst>
            </a:rPr>
            <a:t>Sample</a:t>
          </a: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5</xdr:col>
      <xdr:colOff>471066</xdr:colOff>
      <xdr:row>652</xdr:row>
      <xdr:rowOff>158330</xdr:rowOff>
    </xdr:from>
    <xdr:to>
      <xdr:col>6</xdr:col>
      <xdr:colOff>309014</xdr:colOff>
      <xdr:row>653</xdr:row>
      <xdr:rowOff>172800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3566691" y="125154905"/>
          <a:ext cx="523748" cy="252595"/>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※27</a:t>
          </a:r>
          <a:endParaRPr lang="ja-JP" altLang="en-US" sz="1000" b="1" cap="none" spc="0">
            <a:ln w="22225">
              <a:noFill/>
              <a:prstDash val="solid"/>
            </a:ln>
            <a:solidFill>
              <a:schemeClr val="tx1"/>
            </a:solidFill>
            <a:effectLst/>
          </a:endParaRPr>
        </a:p>
      </xdr:txBody>
    </xdr:sp>
    <xdr:clientData/>
  </xdr:twoCellAnchor>
  <xdr:twoCellAnchor>
    <xdr:from>
      <xdr:col>6</xdr:col>
      <xdr:colOff>309014</xdr:colOff>
      <xdr:row>635</xdr:row>
      <xdr:rowOff>78441</xdr:rowOff>
    </xdr:from>
    <xdr:to>
      <xdr:col>14</xdr:col>
      <xdr:colOff>56030</xdr:colOff>
      <xdr:row>653</xdr:row>
      <xdr:rowOff>47903</xdr:rowOff>
    </xdr:to>
    <xdr:cxnSp macro="">
      <xdr:nvCxnSpPr>
        <xdr:cNvPr id="210" name="直線コネクタ 209">
          <a:extLst>
            <a:ext uri="{FF2B5EF4-FFF2-40B4-BE49-F238E27FC236}">
              <a16:creationId xmlns:a16="http://schemas.microsoft.com/office/drawing/2014/main" id="{00000000-0008-0000-0400-0000D2000000}"/>
            </a:ext>
          </a:extLst>
        </xdr:cNvPr>
        <xdr:cNvCxnSpPr>
          <a:stCxn id="209" idx="3"/>
        </xdr:cNvCxnSpPr>
      </xdr:nvCxnSpPr>
      <xdr:spPr>
        <a:xfrm flipV="1">
          <a:off x="4090439" y="121026891"/>
          <a:ext cx="4566666" cy="4255712"/>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448236</xdr:colOff>
      <xdr:row>672</xdr:row>
      <xdr:rowOff>89647</xdr:rowOff>
    </xdr:from>
    <xdr:to>
      <xdr:col>11</xdr:col>
      <xdr:colOff>286183</xdr:colOff>
      <xdr:row>673</xdr:row>
      <xdr:rowOff>104118</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6972861" y="129848722"/>
          <a:ext cx="523747" cy="252596"/>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※28</a:t>
          </a:r>
          <a:endParaRPr lang="ja-JP" altLang="en-US" sz="1000" b="1" cap="none" spc="0">
            <a:ln w="22225">
              <a:noFill/>
              <a:prstDash val="solid"/>
            </a:ln>
            <a:solidFill>
              <a:schemeClr val="tx1"/>
            </a:solidFill>
            <a:effectLst/>
          </a:endParaRPr>
        </a:p>
      </xdr:txBody>
    </xdr:sp>
    <xdr:clientData/>
  </xdr:twoCellAnchor>
  <xdr:twoCellAnchor>
    <xdr:from>
      <xdr:col>11</xdr:col>
      <xdr:colOff>286183</xdr:colOff>
      <xdr:row>666</xdr:row>
      <xdr:rowOff>134471</xdr:rowOff>
    </xdr:from>
    <xdr:to>
      <xdr:col>14</xdr:col>
      <xdr:colOff>67235</xdr:colOff>
      <xdr:row>672</xdr:row>
      <xdr:rowOff>214544</xdr:rowOff>
    </xdr:to>
    <xdr:cxnSp macro="">
      <xdr:nvCxnSpPr>
        <xdr:cNvPr id="212" name="直線コネクタ 211">
          <a:extLst>
            <a:ext uri="{FF2B5EF4-FFF2-40B4-BE49-F238E27FC236}">
              <a16:creationId xmlns:a16="http://schemas.microsoft.com/office/drawing/2014/main" id="{00000000-0008-0000-0400-0000D4000000}"/>
            </a:ext>
          </a:extLst>
        </xdr:cNvPr>
        <xdr:cNvCxnSpPr>
          <a:stCxn id="211" idx="3"/>
        </xdr:cNvCxnSpPr>
      </xdr:nvCxnSpPr>
      <xdr:spPr>
        <a:xfrm flipV="1">
          <a:off x="7496608" y="128464796"/>
          <a:ext cx="1171702" cy="1508823"/>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336177</xdr:colOff>
      <xdr:row>675</xdr:row>
      <xdr:rowOff>22412</xdr:rowOff>
    </xdr:from>
    <xdr:to>
      <xdr:col>10</xdr:col>
      <xdr:colOff>358588</xdr:colOff>
      <xdr:row>676</xdr:row>
      <xdr:rowOff>145677</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688602" y="130495862"/>
          <a:ext cx="6194611" cy="36139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448236</xdr:colOff>
      <xdr:row>675</xdr:row>
      <xdr:rowOff>78441</xdr:rowOff>
    </xdr:from>
    <xdr:to>
      <xdr:col>11</xdr:col>
      <xdr:colOff>286183</xdr:colOff>
      <xdr:row>676</xdr:row>
      <xdr:rowOff>92911</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6972861" y="130551891"/>
          <a:ext cx="523747" cy="252595"/>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※29</a:t>
          </a:r>
          <a:endParaRPr lang="ja-JP" altLang="en-US" sz="1000" b="1" cap="none" spc="0">
            <a:ln w="22225">
              <a:noFill/>
              <a:prstDash val="solid"/>
            </a:ln>
            <a:solidFill>
              <a:schemeClr val="tx1"/>
            </a:solidFill>
            <a:effectLst/>
          </a:endParaRPr>
        </a:p>
      </xdr:txBody>
    </xdr:sp>
    <xdr:clientData/>
  </xdr:twoCellAnchor>
  <xdr:twoCellAnchor>
    <xdr:from>
      <xdr:col>11</xdr:col>
      <xdr:colOff>244929</xdr:colOff>
      <xdr:row>675</xdr:row>
      <xdr:rowOff>122465</xdr:rowOff>
    </xdr:from>
    <xdr:to>
      <xdr:col>14</xdr:col>
      <xdr:colOff>54428</xdr:colOff>
      <xdr:row>675</xdr:row>
      <xdr:rowOff>188933</xdr:rowOff>
    </xdr:to>
    <xdr:cxnSp macro="">
      <xdr:nvCxnSpPr>
        <xdr:cNvPr id="215" name="直線コネクタ 214">
          <a:extLst>
            <a:ext uri="{FF2B5EF4-FFF2-40B4-BE49-F238E27FC236}">
              <a16:creationId xmlns:a16="http://schemas.microsoft.com/office/drawing/2014/main" id="{00000000-0008-0000-0400-0000D7000000}"/>
            </a:ext>
          </a:extLst>
        </xdr:cNvPr>
        <xdr:cNvCxnSpPr/>
      </xdr:nvCxnSpPr>
      <xdr:spPr>
        <a:xfrm flipV="1">
          <a:off x="7455354" y="130595915"/>
          <a:ext cx="1200149" cy="66468"/>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72983</xdr:colOff>
      <xdr:row>705</xdr:row>
      <xdr:rowOff>16041</xdr:rowOff>
    </xdr:from>
    <xdr:to>
      <xdr:col>8</xdr:col>
      <xdr:colOff>1</xdr:colOff>
      <xdr:row>710</xdr:row>
      <xdr:rowOff>172683</xdr:rowOff>
    </xdr:to>
    <xdr:pic>
      <xdr:nvPicPr>
        <xdr:cNvPr id="216" name="図 215">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33"/>
        <a:stretch>
          <a:fillRect/>
        </a:stretch>
      </xdr:blipFill>
      <xdr:spPr>
        <a:xfrm>
          <a:off x="425408" y="137585616"/>
          <a:ext cx="4727618" cy="13472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363681</xdr:colOff>
      <xdr:row>721</xdr:row>
      <xdr:rowOff>173182</xdr:rowOff>
    </xdr:from>
    <xdr:to>
      <xdr:col>4</xdr:col>
      <xdr:colOff>329046</xdr:colOff>
      <xdr:row>723</xdr:row>
      <xdr:rowOff>225136</xdr:rowOff>
    </xdr:to>
    <xdr:sp macro="" textlink="">
      <xdr:nvSpPr>
        <xdr:cNvPr id="226" name="楕円 225">
          <a:extLst>
            <a:ext uri="{FF2B5EF4-FFF2-40B4-BE49-F238E27FC236}">
              <a16:creationId xmlns:a16="http://schemas.microsoft.com/office/drawing/2014/main" id="{00000000-0008-0000-0400-0000E2000000}"/>
            </a:ext>
          </a:extLst>
        </xdr:cNvPr>
        <xdr:cNvSpPr/>
      </xdr:nvSpPr>
      <xdr:spPr>
        <a:xfrm>
          <a:off x="716106" y="141552757"/>
          <a:ext cx="2022765" cy="528204"/>
        </a:xfrm>
        <a:prstGeom prst="ellipse">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379761</xdr:colOff>
      <xdr:row>729</xdr:row>
      <xdr:rowOff>173182</xdr:rowOff>
    </xdr:from>
    <xdr:to>
      <xdr:col>8</xdr:col>
      <xdr:colOff>102671</xdr:colOff>
      <xdr:row>731</xdr:row>
      <xdr:rowOff>225136</xdr:rowOff>
    </xdr:to>
    <xdr:sp macro="" textlink="">
      <xdr:nvSpPr>
        <xdr:cNvPr id="227" name="楕円 226">
          <a:extLst>
            <a:ext uri="{FF2B5EF4-FFF2-40B4-BE49-F238E27FC236}">
              <a16:creationId xmlns:a16="http://schemas.microsoft.com/office/drawing/2014/main" id="{00000000-0008-0000-0400-0000E3000000}"/>
            </a:ext>
          </a:extLst>
        </xdr:cNvPr>
        <xdr:cNvSpPr/>
      </xdr:nvSpPr>
      <xdr:spPr>
        <a:xfrm>
          <a:off x="1413904" y="175841396"/>
          <a:ext cx="3805053" cy="541811"/>
        </a:xfrm>
        <a:prstGeom prst="ellipse">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68884</xdr:colOff>
      <xdr:row>741</xdr:row>
      <xdr:rowOff>71683</xdr:rowOff>
    </xdr:from>
    <xdr:to>
      <xdr:col>2</xdr:col>
      <xdr:colOff>484290</xdr:colOff>
      <xdr:row>741</xdr:row>
      <xdr:rowOff>71683</xdr:rowOff>
    </xdr:to>
    <xdr:cxnSp macro="">
      <xdr:nvCxnSpPr>
        <xdr:cNvPr id="229" name="直線コネクタ 228">
          <a:extLst>
            <a:ext uri="{FF2B5EF4-FFF2-40B4-BE49-F238E27FC236}">
              <a16:creationId xmlns:a16="http://schemas.microsoft.com/office/drawing/2014/main" id="{00000000-0008-0000-0400-0000E5000000}"/>
            </a:ext>
          </a:extLst>
        </xdr:cNvPr>
        <xdr:cNvCxnSpPr>
          <a:stCxn id="239" idx="2"/>
          <a:endCxn id="239" idx="6"/>
        </xdr:cNvCxnSpPr>
      </xdr:nvCxnSpPr>
      <xdr:spPr>
        <a:xfrm>
          <a:off x="1107109" y="145975633"/>
          <a:ext cx="4154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205390</xdr:colOff>
      <xdr:row>735</xdr:row>
      <xdr:rowOff>111978</xdr:rowOff>
    </xdr:from>
    <xdr:to>
      <xdr:col>2</xdr:col>
      <xdr:colOff>665165</xdr:colOff>
      <xdr:row>742</xdr:row>
      <xdr:rowOff>58868</xdr:rowOff>
    </xdr:to>
    <xdr:grpSp>
      <xdr:nvGrpSpPr>
        <xdr:cNvPr id="230" name="グループ化 229">
          <a:extLst>
            <a:ext uri="{FF2B5EF4-FFF2-40B4-BE49-F238E27FC236}">
              <a16:creationId xmlns:a16="http://schemas.microsoft.com/office/drawing/2014/main" id="{00000000-0008-0000-0400-0000E6000000}"/>
            </a:ext>
          </a:extLst>
        </xdr:cNvPr>
        <xdr:cNvGrpSpPr/>
      </xdr:nvGrpSpPr>
      <xdr:grpSpPr>
        <a:xfrm>
          <a:off x="531961" y="166962764"/>
          <a:ext cx="1047604" cy="1597890"/>
          <a:chOff x="6802439" y="145164013"/>
          <a:chExt cx="1153023" cy="1632467"/>
        </a:xfrm>
        <a:noFill/>
      </xdr:grpSpPr>
      <xdr:grpSp>
        <xdr:nvGrpSpPr>
          <xdr:cNvPr id="231" name="グループ化 230">
            <a:extLst>
              <a:ext uri="{FF2B5EF4-FFF2-40B4-BE49-F238E27FC236}">
                <a16:creationId xmlns:a16="http://schemas.microsoft.com/office/drawing/2014/main" id="{00000000-0008-0000-0400-0000E7000000}"/>
              </a:ext>
            </a:extLst>
          </xdr:cNvPr>
          <xdr:cNvGrpSpPr/>
        </xdr:nvGrpSpPr>
        <xdr:grpSpPr>
          <a:xfrm>
            <a:off x="6802439" y="145164013"/>
            <a:ext cx="1074792" cy="1632467"/>
            <a:chOff x="7163386" y="145013619"/>
            <a:chExt cx="1074792" cy="1632467"/>
          </a:xfrm>
          <a:grpFill/>
        </xdr:grpSpPr>
        <xdr:grpSp>
          <xdr:nvGrpSpPr>
            <xdr:cNvPr id="235" name="グループ化 234">
              <a:extLst>
                <a:ext uri="{FF2B5EF4-FFF2-40B4-BE49-F238E27FC236}">
                  <a16:creationId xmlns:a16="http://schemas.microsoft.com/office/drawing/2014/main" id="{00000000-0008-0000-0400-0000EB000000}"/>
                </a:ext>
              </a:extLst>
            </xdr:cNvPr>
            <xdr:cNvGrpSpPr/>
          </xdr:nvGrpSpPr>
          <xdr:grpSpPr>
            <a:xfrm>
              <a:off x="7163386" y="145013619"/>
              <a:ext cx="1074792" cy="1632467"/>
              <a:chOff x="7153360" y="145013619"/>
              <a:chExt cx="1074792" cy="1632467"/>
            </a:xfrm>
            <a:grpFill/>
          </xdr:grpSpPr>
          <xdr:pic>
            <xdr:nvPicPr>
              <xdr:cNvPr id="241" name="図 240">
                <a:extLst>
                  <a:ext uri="{FF2B5EF4-FFF2-40B4-BE49-F238E27FC236}">
                    <a16:creationId xmlns:a16="http://schemas.microsoft.com/office/drawing/2014/main" id="{00000000-0008-0000-0400-0000F1000000}"/>
                  </a:ext>
                </a:extLst>
              </xdr:cNvPr>
              <xdr:cNvPicPr>
                <a:picLocks noChangeAspect="1"/>
              </xdr:cNvPicPr>
            </xdr:nvPicPr>
            <xdr:blipFill>
              <a:blip xmlns:r="http://schemas.openxmlformats.org/officeDocument/2006/relationships" r:embed="rId34">
                <a:grayscl/>
                <a:extLst>
                  <a:ext uri="{BEBA8EAE-BF5A-486C-A8C5-ECC9F3942E4B}">
                    <a14:imgProps xmlns:a14="http://schemas.microsoft.com/office/drawing/2010/main">
                      <a14:imgLayer r:embed="rId35">
                        <a14:imgEffect>
                          <a14:sharpenSoften amount="50000"/>
                        </a14:imgEffect>
                        <a14:imgEffect>
                          <a14:colorTemperature colorTemp="11300"/>
                        </a14:imgEffect>
                        <a14:imgEffect>
                          <a14:saturation sat="0"/>
                        </a14:imgEffect>
                      </a14:imgLayer>
                    </a14:imgProps>
                  </a:ext>
                </a:extLst>
              </a:blip>
              <a:stretch>
                <a:fillRect/>
              </a:stretch>
            </xdr:blipFill>
            <xdr:spPr>
              <a:xfrm>
                <a:off x="7153360" y="145013619"/>
                <a:ext cx="1074792" cy="1632467"/>
              </a:xfrm>
              <a:prstGeom prst="rect">
                <a:avLst/>
              </a:prstGeom>
              <a:grpFill/>
              <a:ln>
                <a:solidFill>
                  <a:schemeClr val="tx1"/>
                </a:solidFill>
              </a:ln>
              <a:effectLst>
                <a:outerShdw blurRad="50800" dist="38100" dir="2700000" algn="tl" rotWithShape="0">
                  <a:prstClr val="black">
                    <a:alpha val="40000"/>
                  </a:prstClr>
                </a:outerShdw>
              </a:effectLst>
            </xdr:spPr>
          </xdr:pic>
          <xdr:sp macro="" textlink="">
            <xdr:nvSpPr>
              <xdr:cNvPr id="242" name="正方形/長方形 241">
                <a:extLst>
                  <a:ext uri="{FF2B5EF4-FFF2-40B4-BE49-F238E27FC236}">
                    <a16:creationId xmlns:a16="http://schemas.microsoft.com/office/drawing/2014/main" id="{00000000-0008-0000-0400-0000F2000000}"/>
                  </a:ext>
                </a:extLst>
              </xdr:cNvPr>
              <xdr:cNvSpPr/>
            </xdr:nvSpPr>
            <xdr:spPr>
              <a:xfrm>
                <a:off x="7556863" y="145846775"/>
                <a:ext cx="505267" cy="199606"/>
              </a:xfrm>
              <a:prstGeom prst="rect">
                <a:avLst/>
              </a:prstGeom>
              <a:grpFill/>
            </xdr:spPr>
            <xdr:txBody>
              <a:bodyPr wrap="none" lIns="91440" tIns="45720" rIns="91440" bIns="45720">
                <a:spAutoFit/>
              </a:bodyPr>
              <a:lstStyle/>
              <a:p>
                <a:pPr algn="ctr"/>
                <a:r>
                  <a:rPr lang="ja-JP" altLang="en-US" sz="500" b="0" cap="none" spc="0">
                    <a:ln w="0"/>
                    <a:solidFill>
                      <a:schemeClr val="tx1"/>
                    </a:solidFill>
                    <a:effectLst>
                      <a:outerShdw blurRad="38100" dist="19050" dir="2700000" algn="tl" rotWithShape="0">
                        <a:schemeClr val="dk1">
                          <a:alpha val="40000"/>
                        </a:schemeClr>
                      </a:outerShdw>
                    </a:effectLst>
                  </a:rPr>
                  <a:t>奨学　太郎</a:t>
                </a:r>
              </a:p>
            </xdr:txBody>
          </xdr:sp>
        </xdr:grpSp>
        <xdr:grpSp>
          <xdr:nvGrpSpPr>
            <xdr:cNvPr id="236" name="グループ化 235">
              <a:extLst>
                <a:ext uri="{FF2B5EF4-FFF2-40B4-BE49-F238E27FC236}">
                  <a16:creationId xmlns:a16="http://schemas.microsoft.com/office/drawing/2014/main" id="{00000000-0008-0000-0400-0000EC000000}"/>
                </a:ext>
              </a:extLst>
            </xdr:cNvPr>
            <xdr:cNvGrpSpPr/>
          </xdr:nvGrpSpPr>
          <xdr:grpSpPr>
            <a:xfrm>
              <a:off x="7713386" y="146223647"/>
              <a:ext cx="420103" cy="388734"/>
              <a:chOff x="7713386" y="146223647"/>
              <a:chExt cx="420103" cy="388734"/>
            </a:xfrm>
            <a:grpFill/>
          </xdr:grpSpPr>
          <xdr:grpSp>
            <xdr:nvGrpSpPr>
              <xdr:cNvPr id="237" name="グループ化 236">
                <a:extLst>
                  <a:ext uri="{FF2B5EF4-FFF2-40B4-BE49-F238E27FC236}">
                    <a16:creationId xmlns:a16="http://schemas.microsoft.com/office/drawing/2014/main" id="{00000000-0008-0000-0400-0000ED000000}"/>
                  </a:ext>
                </a:extLst>
              </xdr:cNvPr>
              <xdr:cNvGrpSpPr/>
            </xdr:nvGrpSpPr>
            <xdr:grpSpPr>
              <a:xfrm>
                <a:off x="7713386" y="146223647"/>
                <a:ext cx="420103" cy="388734"/>
                <a:chOff x="7968343" y="146641457"/>
                <a:chExt cx="419100" cy="386443"/>
              </a:xfrm>
              <a:grpFill/>
            </xdr:grpSpPr>
            <xdr:sp macro="" textlink="">
              <xdr:nvSpPr>
                <xdr:cNvPr id="239" name="楕円 238">
                  <a:extLst>
                    <a:ext uri="{FF2B5EF4-FFF2-40B4-BE49-F238E27FC236}">
                      <a16:creationId xmlns:a16="http://schemas.microsoft.com/office/drawing/2014/main" id="{00000000-0008-0000-0400-0000EF000000}"/>
                    </a:ext>
                  </a:extLst>
                </xdr:cNvPr>
                <xdr:cNvSpPr/>
              </xdr:nvSpPr>
              <xdr:spPr>
                <a:xfrm>
                  <a:off x="7968343" y="146641457"/>
                  <a:ext cx="419100" cy="386443"/>
                </a:xfrm>
                <a:prstGeom prst="ellipse">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0" name="正方形/長方形 239">
                  <a:extLst>
                    <a:ext uri="{FF2B5EF4-FFF2-40B4-BE49-F238E27FC236}">
                      <a16:creationId xmlns:a16="http://schemas.microsoft.com/office/drawing/2014/main" id="{00000000-0008-0000-0400-0000F0000000}"/>
                    </a:ext>
                  </a:extLst>
                </xdr:cNvPr>
                <xdr:cNvSpPr/>
              </xdr:nvSpPr>
              <xdr:spPr>
                <a:xfrm>
                  <a:off x="7989585" y="146651281"/>
                  <a:ext cx="377026" cy="199606"/>
                </a:xfrm>
                <a:prstGeom prst="rect">
                  <a:avLst/>
                </a:prstGeom>
                <a:grpFill/>
              </xdr:spPr>
              <xdr:txBody>
                <a:bodyPr wrap="none" lIns="91440" tIns="45720" rIns="91440" bIns="45720">
                  <a:spAutoFit/>
                </a:bodyPr>
                <a:lstStyle/>
                <a:p>
                  <a:pPr algn="ctr"/>
                  <a:r>
                    <a:rPr lang="ja-JP" altLang="en-US" sz="500" b="0" cap="none" spc="0">
                      <a:ln w="0"/>
                      <a:solidFill>
                        <a:schemeClr val="tx1"/>
                      </a:solidFill>
                      <a:effectLst>
                        <a:outerShdw blurRad="38100" dist="19050" dir="2700000" algn="tl" rotWithShape="0">
                          <a:schemeClr val="dk1">
                            <a:alpha val="40000"/>
                          </a:schemeClr>
                        </a:outerShdw>
                      </a:effectLst>
                    </a:rPr>
                    <a:t>出　納</a:t>
                  </a:r>
                </a:p>
              </xdr:txBody>
            </xdr:sp>
          </xdr:grpSp>
          <xdr:sp macro="" textlink="">
            <xdr:nvSpPr>
              <xdr:cNvPr id="238" name="正方形/長方形 237">
                <a:extLst>
                  <a:ext uri="{FF2B5EF4-FFF2-40B4-BE49-F238E27FC236}">
                    <a16:creationId xmlns:a16="http://schemas.microsoft.com/office/drawing/2014/main" id="{00000000-0008-0000-0400-0000EE000000}"/>
                  </a:ext>
                </a:extLst>
              </xdr:cNvPr>
              <xdr:cNvSpPr/>
            </xdr:nvSpPr>
            <xdr:spPr>
              <a:xfrm>
                <a:off x="7720615" y="146413144"/>
                <a:ext cx="412036" cy="170624"/>
              </a:xfrm>
              <a:prstGeom prst="rect">
                <a:avLst/>
              </a:prstGeom>
              <a:grpFill/>
            </xdr:spPr>
            <xdr:txBody>
              <a:bodyPr wrap="none" lIns="91440" tIns="45720" rIns="91440" bIns="45720">
                <a:spAutoFit/>
              </a:bodyPr>
              <a:lstStyle/>
              <a:p>
                <a:pPr algn="ctr"/>
                <a:r>
                  <a:rPr lang="en-US" altLang="ja-JP" sz="500" b="0" cap="none" spc="0">
                    <a:ln w="0"/>
                    <a:solidFill>
                      <a:schemeClr val="tx1"/>
                    </a:solidFill>
                    <a:effectLst>
                      <a:outerShdw blurRad="38100" dist="19050" dir="2700000" algn="tl" rotWithShape="0">
                        <a:schemeClr val="dk1">
                          <a:alpha val="40000"/>
                        </a:schemeClr>
                      </a:outerShdw>
                    </a:effectLst>
                  </a:rPr>
                  <a:t>2024.6.6</a:t>
                </a:r>
                <a:endParaRPr lang="ja-JP" altLang="en-US" sz="500" b="0" cap="none" spc="0">
                  <a:ln w="0"/>
                  <a:solidFill>
                    <a:schemeClr val="tx1"/>
                  </a:solidFill>
                  <a:effectLst>
                    <a:outerShdw blurRad="38100" dist="19050" dir="2700000" algn="tl" rotWithShape="0">
                      <a:schemeClr val="dk1">
                        <a:alpha val="40000"/>
                      </a:schemeClr>
                    </a:outerShdw>
                  </a:effectLst>
                </a:endParaRPr>
              </a:p>
            </xdr:txBody>
          </xdr:sp>
        </xdr:grpSp>
      </xdr:grpSp>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6933197" y="145306381"/>
            <a:ext cx="762000" cy="199606"/>
          </a:xfrm>
          <a:prstGeom prst="rect">
            <a:avLst/>
          </a:prstGeom>
          <a:grpFill/>
        </xdr:spPr>
        <xdr:txBody>
          <a:bodyPr wrap="none" lIns="91440" tIns="45720" rIns="91440" bIns="45720">
            <a:noAutofit/>
          </a:bodyPr>
          <a:lstStyle/>
          <a:p>
            <a:pPr algn="ctr"/>
            <a:r>
              <a:rPr lang="en-US" altLang="ja-JP" sz="500" b="0" cap="none" spc="0">
                <a:ln w="0"/>
                <a:solidFill>
                  <a:schemeClr val="tx1"/>
                </a:solidFill>
                <a:effectLst>
                  <a:outerShdw blurRad="38100" dist="19050" dir="2700000" algn="tl" rotWithShape="0">
                    <a:schemeClr val="dk1">
                      <a:alpha val="40000"/>
                    </a:schemeClr>
                  </a:outerShdw>
                </a:effectLst>
              </a:rPr>
              <a:t>2024</a:t>
            </a:r>
            <a:r>
              <a:rPr lang="ja-JP" altLang="en-US" sz="500" b="0" cap="none" spc="0">
                <a:ln w="0"/>
                <a:solidFill>
                  <a:schemeClr val="tx1"/>
                </a:solidFill>
                <a:effectLst>
                  <a:outerShdw blurRad="38100" dist="19050" dir="2700000" algn="tl" rotWithShape="0">
                    <a:schemeClr val="dk1">
                      <a:alpha val="40000"/>
                    </a:schemeClr>
                  </a:outerShdw>
                </a:effectLst>
              </a:rPr>
              <a:t>　             </a:t>
            </a:r>
            <a:r>
              <a:rPr lang="en-US" altLang="ja-JP" sz="500" b="0" cap="none" spc="0">
                <a:ln w="0"/>
                <a:solidFill>
                  <a:schemeClr val="tx1"/>
                </a:solidFill>
                <a:effectLst>
                  <a:outerShdw blurRad="38100" dist="19050" dir="2700000" algn="tl" rotWithShape="0">
                    <a:schemeClr val="dk1">
                      <a:alpha val="40000"/>
                    </a:schemeClr>
                  </a:outerShdw>
                </a:effectLst>
              </a:rPr>
              <a:t>6       6</a:t>
            </a:r>
            <a:endParaRPr lang="ja-JP" altLang="en-US" sz="500" b="0" cap="none" spc="0">
              <a:ln w="0"/>
              <a:solidFill>
                <a:schemeClr val="tx1"/>
              </a:solidFill>
              <a:effectLst>
                <a:outerShdw blurRad="38100" dist="19050" dir="2700000" algn="tl" rotWithShape="0">
                  <a:schemeClr val="dk1">
                    <a:alpha val="40000"/>
                  </a:schemeClr>
                </a:outerShdw>
              </a:effectLst>
            </a:endParaRPr>
          </a:p>
        </xdr:txBody>
      </xdr:sp>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7193462" y="145429711"/>
            <a:ext cx="762000" cy="199606"/>
          </a:xfrm>
          <a:prstGeom prst="rect">
            <a:avLst/>
          </a:prstGeom>
          <a:grpFill/>
        </xdr:spPr>
        <xdr:txBody>
          <a:bodyPr wrap="none" lIns="91440" tIns="45720" rIns="91440" bIns="45720">
            <a:noAutofit/>
          </a:bodyPr>
          <a:lstStyle/>
          <a:p>
            <a:pPr algn="ctr"/>
            <a:r>
              <a:rPr lang="en-US" altLang="ja-JP" sz="1050" b="0" cap="none" spc="0">
                <a:ln w="0"/>
                <a:solidFill>
                  <a:schemeClr val="tx1"/>
                </a:solidFill>
                <a:effectLst>
                  <a:outerShdw blurRad="38100" dist="19050" dir="2700000" algn="tl" rotWithShape="0">
                    <a:schemeClr val="dk1">
                      <a:alpha val="40000"/>
                    </a:schemeClr>
                  </a:outerShdw>
                </a:effectLst>
              </a:rPr>
              <a:t>120000</a:t>
            </a:r>
            <a:endParaRPr lang="ja-JP" altLang="en-US" sz="1050" b="0" cap="none" spc="0">
              <a:ln w="0"/>
              <a:solidFill>
                <a:schemeClr val="tx1"/>
              </a:solidFill>
              <a:effectLst>
                <a:outerShdw blurRad="38100" dist="19050" dir="2700000" algn="tl" rotWithShape="0">
                  <a:schemeClr val="dk1">
                    <a:alpha val="40000"/>
                  </a:schemeClr>
                </a:outerShdw>
              </a:effectLst>
            </a:endParaRPr>
          </a:p>
        </xdr:txBody>
      </xdr:sp>
      <xdr:sp macro="" textlink="">
        <xdr:nvSpPr>
          <xdr:cNvPr id="234" name="正方形/長方形 233">
            <a:extLst>
              <a:ext uri="{FF2B5EF4-FFF2-40B4-BE49-F238E27FC236}">
                <a16:creationId xmlns:a16="http://schemas.microsoft.com/office/drawing/2014/main" id="{00000000-0008-0000-0400-0000EA000000}"/>
              </a:ext>
            </a:extLst>
          </xdr:cNvPr>
          <xdr:cNvSpPr/>
        </xdr:nvSpPr>
        <xdr:spPr>
          <a:xfrm>
            <a:off x="7228558" y="146121526"/>
            <a:ext cx="505267" cy="199606"/>
          </a:xfrm>
          <a:prstGeom prst="rect">
            <a:avLst/>
          </a:prstGeom>
          <a:grpFill/>
        </xdr:spPr>
        <xdr:txBody>
          <a:bodyPr wrap="none" lIns="91440" tIns="45720" rIns="91440" bIns="45720">
            <a:noAutofit/>
          </a:bodyPr>
          <a:lstStyle/>
          <a:p>
            <a:pPr algn="ctr"/>
            <a:r>
              <a:rPr lang="ja-JP" altLang="en-US" sz="500" b="0" cap="none" spc="0">
                <a:ln w="0"/>
                <a:solidFill>
                  <a:schemeClr val="tx1"/>
                </a:solidFill>
                <a:effectLst>
                  <a:outerShdw blurRad="38100" dist="19050" dir="2700000" algn="tl" rotWithShape="0">
                    <a:schemeClr val="dk1">
                      <a:alpha val="40000"/>
                    </a:schemeClr>
                  </a:outerShdw>
                </a:effectLst>
              </a:rPr>
              <a:t>日本学生支援大学</a:t>
            </a:r>
          </a:p>
        </xdr:txBody>
      </xdr:sp>
    </xdr:grpSp>
    <xdr:clientData/>
  </xdr:twoCellAnchor>
  <xdr:twoCellAnchor editAs="oneCell">
    <xdr:from>
      <xdr:col>7</xdr:col>
      <xdr:colOff>302558</xdr:colOff>
      <xdr:row>737</xdr:row>
      <xdr:rowOff>117660</xdr:rowOff>
    </xdr:from>
    <xdr:to>
      <xdr:col>11</xdr:col>
      <xdr:colOff>176012</xdr:colOff>
      <xdr:row>739</xdr:row>
      <xdr:rowOff>157518</xdr:rowOff>
    </xdr:to>
    <xdr:pic>
      <xdr:nvPicPr>
        <xdr:cNvPr id="243" name="図 242">
          <a:extLst>
            <a:ext uri="{FF2B5EF4-FFF2-40B4-BE49-F238E27FC236}">
              <a16:creationId xmlns:a16="http://schemas.microsoft.com/office/drawing/2014/main" id="{00000000-0008-0000-0400-0000F3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769783" y="145069110"/>
          <a:ext cx="2616654" cy="516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285750</xdr:colOff>
      <xdr:row>737</xdr:row>
      <xdr:rowOff>108855</xdr:rowOff>
    </xdr:from>
    <xdr:to>
      <xdr:col>11</xdr:col>
      <xdr:colOff>163286</xdr:colOff>
      <xdr:row>739</xdr:row>
      <xdr:rowOff>167366</xdr:rowOff>
    </xdr:to>
    <xdr:sp macro="" textlink="">
      <xdr:nvSpPr>
        <xdr:cNvPr id="244" name="正方形/長方形 243">
          <a:extLst>
            <a:ext uri="{FF2B5EF4-FFF2-40B4-BE49-F238E27FC236}">
              <a16:creationId xmlns:a16="http://schemas.microsoft.com/office/drawing/2014/main" id="{00000000-0008-0000-0400-0000F4000000}"/>
            </a:ext>
          </a:extLst>
        </xdr:cNvPr>
        <xdr:cNvSpPr/>
      </xdr:nvSpPr>
      <xdr:spPr>
        <a:xfrm>
          <a:off x="4752975" y="145060305"/>
          <a:ext cx="2620736" cy="534761"/>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122465</xdr:colOff>
      <xdr:row>735</xdr:row>
      <xdr:rowOff>163288</xdr:rowOff>
    </xdr:from>
    <xdr:to>
      <xdr:col>7</xdr:col>
      <xdr:colOff>95250</xdr:colOff>
      <xdr:row>736</xdr:row>
      <xdr:rowOff>122465</xdr:rowOff>
    </xdr:to>
    <xdr:sp macro="" textlink="">
      <xdr:nvSpPr>
        <xdr:cNvPr id="245" name="正方形/長方形 244">
          <a:extLst>
            <a:ext uri="{FF2B5EF4-FFF2-40B4-BE49-F238E27FC236}">
              <a16:creationId xmlns:a16="http://schemas.microsoft.com/office/drawing/2014/main" id="{00000000-0008-0000-0400-0000F5000000}"/>
            </a:ext>
          </a:extLst>
        </xdr:cNvPr>
        <xdr:cNvSpPr/>
      </xdr:nvSpPr>
      <xdr:spPr>
        <a:xfrm>
          <a:off x="3903890" y="144638488"/>
          <a:ext cx="658585" cy="197302"/>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163286</xdr:colOff>
      <xdr:row>736</xdr:row>
      <xdr:rowOff>163286</xdr:rowOff>
    </xdr:from>
    <xdr:to>
      <xdr:col>7</xdr:col>
      <xdr:colOff>297501</xdr:colOff>
      <xdr:row>739</xdr:row>
      <xdr:rowOff>163285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3944711" y="144876611"/>
          <a:ext cx="820015" cy="714374"/>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122464</xdr:colOff>
      <xdr:row>735</xdr:row>
      <xdr:rowOff>136072</xdr:rowOff>
    </xdr:from>
    <xdr:to>
      <xdr:col>11</xdr:col>
      <xdr:colOff>136072</xdr:colOff>
      <xdr:row>737</xdr:row>
      <xdr:rowOff>68035</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4589689" y="144611272"/>
          <a:ext cx="2756808" cy="408213"/>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68036</xdr:colOff>
      <xdr:row>745</xdr:row>
      <xdr:rowOff>40823</xdr:rowOff>
    </xdr:from>
    <xdr:ext cx="2594882" cy="508906"/>
    <xdr:pic>
      <xdr:nvPicPr>
        <xdr:cNvPr id="248" name="図 247">
          <a:extLst>
            <a:ext uri="{FF2B5EF4-FFF2-40B4-BE49-F238E27FC236}">
              <a16:creationId xmlns:a16="http://schemas.microsoft.com/office/drawing/2014/main" id="{00000000-0008-0000-0400-0000F8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669111" y="146897273"/>
          <a:ext cx="2594882" cy="5089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81643</xdr:colOff>
      <xdr:row>741</xdr:row>
      <xdr:rowOff>27214</xdr:rowOff>
    </xdr:from>
    <xdr:ext cx="2593521" cy="508907"/>
    <xdr:pic>
      <xdr:nvPicPr>
        <xdr:cNvPr id="249" name="図 248">
          <a:extLst>
            <a:ext uri="{FF2B5EF4-FFF2-40B4-BE49-F238E27FC236}">
              <a16:creationId xmlns:a16="http://schemas.microsoft.com/office/drawing/2014/main" id="{00000000-0008-0000-0400-0000F9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8682718" y="145931164"/>
          <a:ext cx="2593521" cy="5089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xdr:col>
      <xdr:colOff>489857</xdr:colOff>
      <xdr:row>737</xdr:row>
      <xdr:rowOff>27213</xdr:rowOff>
    </xdr:from>
    <xdr:to>
      <xdr:col>11</xdr:col>
      <xdr:colOff>327804</xdr:colOff>
      <xdr:row>738</xdr:row>
      <xdr:rowOff>41684</xdr:rowOff>
    </xdr:to>
    <xdr:sp macro="" textlink="">
      <xdr:nvSpPr>
        <xdr:cNvPr id="250" name="正方形/長方形 249">
          <a:extLst>
            <a:ext uri="{FF2B5EF4-FFF2-40B4-BE49-F238E27FC236}">
              <a16:creationId xmlns:a16="http://schemas.microsoft.com/office/drawing/2014/main" id="{00000000-0008-0000-0400-0000FA000000}"/>
            </a:ext>
          </a:extLst>
        </xdr:cNvPr>
        <xdr:cNvSpPr/>
      </xdr:nvSpPr>
      <xdr:spPr>
        <a:xfrm>
          <a:off x="7014482" y="144978663"/>
          <a:ext cx="523747" cy="252596"/>
        </a:xfrm>
        <a:prstGeom prst="rect">
          <a:avLst/>
        </a:prstGeom>
        <a:solidFill>
          <a:schemeClr val="accent6">
            <a:lumMod val="20000"/>
            <a:lumOff val="80000"/>
          </a:schemeClr>
        </a:solidFill>
        <a:ln>
          <a:solidFill>
            <a:schemeClr val="tx1"/>
          </a:solidFill>
        </a:ln>
      </xdr:spPr>
      <xdr:txBody>
        <a:bodyPr wrap="none" lIns="91440" tIns="45720" rIns="91440" bIns="45720">
          <a:noAutofit/>
        </a:bodyPr>
        <a:lstStyle/>
        <a:p>
          <a:pPr algn="ctr"/>
          <a:r>
            <a:rPr lang="en-US" altLang="ja-JP" sz="1000" b="1" cap="none" spc="0">
              <a:ln w="22225">
                <a:noFill/>
                <a:prstDash val="solid"/>
              </a:ln>
              <a:solidFill>
                <a:schemeClr val="tx1"/>
              </a:solidFill>
              <a:effectLst/>
            </a:rPr>
            <a:t>※30</a:t>
          </a:r>
          <a:endParaRPr lang="ja-JP" altLang="en-US" sz="1000" b="1" cap="none" spc="0">
            <a:ln w="22225">
              <a:noFill/>
              <a:prstDash val="solid"/>
            </a:ln>
            <a:solidFill>
              <a:schemeClr val="tx1"/>
            </a:solidFill>
            <a:effectLst/>
          </a:endParaRPr>
        </a:p>
      </xdr:txBody>
    </xdr:sp>
    <xdr:clientData/>
  </xdr:twoCellAnchor>
  <xdr:twoCellAnchor>
    <xdr:from>
      <xdr:col>11</xdr:col>
      <xdr:colOff>327804</xdr:colOff>
      <xdr:row>736</xdr:row>
      <xdr:rowOff>108857</xdr:rowOff>
    </xdr:from>
    <xdr:to>
      <xdr:col>14</xdr:col>
      <xdr:colOff>108857</xdr:colOff>
      <xdr:row>737</xdr:row>
      <xdr:rowOff>156913</xdr:rowOff>
    </xdr:to>
    <xdr:cxnSp macro="">
      <xdr:nvCxnSpPr>
        <xdr:cNvPr id="251" name="直線コネクタ 250">
          <a:extLst>
            <a:ext uri="{FF2B5EF4-FFF2-40B4-BE49-F238E27FC236}">
              <a16:creationId xmlns:a16="http://schemas.microsoft.com/office/drawing/2014/main" id="{00000000-0008-0000-0400-0000FB000000}"/>
            </a:ext>
          </a:extLst>
        </xdr:cNvPr>
        <xdr:cNvCxnSpPr>
          <a:stCxn id="250" idx="3"/>
        </xdr:cNvCxnSpPr>
      </xdr:nvCxnSpPr>
      <xdr:spPr>
        <a:xfrm flipV="1">
          <a:off x="7538229" y="144822182"/>
          <a:ext cx="1171703" cy="286181"/>
        </a:xfrm>
        <a:prstGeom prst="line">
          <a:avLst/>
        </a:prstGeom>
        <a:ln>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629329</xdr:colOff>
      <xdr:row>130</xdr:row>
      <xdr:rowOff>211514</xdr:rowOff>
    </xdr:from>
    <xdr:to>
      <xdr:col>10</xdr:col>
      <xdr:colOff>54429</xdr:colOff>
      <xdr:row>133</xdr:row>
      <xdr:rowOff>176894</xdr:rowOff>
    </xdr:to>
    <xdr:sp macro="" textlink="">
      <xdr:nvSpPr>
        <xdr:cNvPr id="253" name="上カーブ矢印 252">
          <a:extLst>
            <a:ext uri="{FF2B5EF4-FFF2-40B4-BE49-F238E27FC236}">
              <a16:creationId xmlns:a16="http://schemas.microsoft.com/office/drawing/2014/main" id="{00000000-0008-0000-0400-0000FD000000}"/>
            </a:ext>
          </a:extLst>
        </xdr:cNvPr>
        <xdr:cNvSpPr/>
      </xdr:nvSpPr>
      <xdr:spPr>
        <a:xfrm>
          <a:off x="2353354" y="32825114"/>
          <a:ext cx="4225700" cy="679755"/>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571499</xdr:colOff>
      <xdr:row>146</xdr:row>
      <xdr:rowOff>68036</xdr:rowOff>
    </xdr:from>
    <xdr:to>
      <xdr:col>9</xdr:col>
      <xdr:colOff>676956</xdr:colOff>
      <xdr:row>149</xdr:row>
      <xdr:rowOff>33416</xdr:rowOff>
    </xdr:to>
    <xdr:sp macro="" textlink="">
      <xdr:nvSpPr>
        <xdr:cNvPr id="254" name="上カーブ矢印 253">
          <a:extLst>
            <a:ext uri="{FF2B5EF4-FFF2-40B4-BE49-F238E27FC236}">
              <a16:creationId xmlns:a16="http://schemas.microsoft.com/office/drawing/2014/main" id="{00000000-0008-0000-0400-0000FE000000}"/>
            </a:ext>
          </a:extLst>
        </xdr:cNvPr>
        <xdr:cNvSpPr/>
      </xdr:nvSpPr>
      <xdr:spPr>
        <a:xfrm>
          <a:off x="2295524" y="36491636"/>
          <a:ext cx="4220257" cy="679755"/>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xdr:col>
      <xdr:colOff>40821</xdr:colOff>
      <xdr:row>226</xdr:row>
      <xdr:rowOff>149679</xdr:rowOff>
    </xdr:from>
    <xdr:ext cx="441147" cy="521425"/>
    <xdr:sp macro="" textlink="">
      <xdr:nvSpPr>
        <xdr:cNvPr id="255" name="正方形/長方形 254">
          <a:extLst>
            <a:ext uri="{FF2B5EF4-FFF2-40B4-BE49-F238E27FC236}">
              <a16:creationId xmlns:a16="http://schemas.microsoft.com/office/drawing/2014/main" id="{00000000-0008-0000-0400-0000FF000000}"/>
            </a:ext>
          </a:extLst>
        </xdr:cNvPr>
        <xdr:cNvSpPr/>
      </xdr:nvSpPr>
      <xdr:spPr>
        <a:xfrm>
          <a:off x="393246" y="55137504"/>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⑤</a:t>
          </a:r>
        </a:p>
      </xdr:txBody>
    </xdr:sp>
    <xdr:clientData/>
  </xdr:oneCellAnchor>
  <xdr:oneCellAnchor>
    <xdr:from>
      <xdr:col>12</xdr:col>
      <xdr:colOff>13608</xdr:colOff>
      <xdr:row>404</xdr:row>
      <xdr:rowOff>54429</xdr:rowOff>
    </xdr:from>
    <xdr:ext cx="441147" cy="521425"/>
    <xdr:sp macro="" textlink="">
      <xdr:nvSpPr>
        <xdr:cNvPr id="256" name="正方形/長方形 255">
          <a:extLst>
            <a:ext uri="{FF2B5EF4-FFF2-40B4-BE49-F238E27FC236}">
              <a16:creationId xmlns:a16="http://schemas.microsoft.com/office/drawing/2014/main" id="{00000000-0008-0000-0400-000000010000}"/>
            </a:ext>
          </a:extLst>
        </xdr:cNvPr>
        <xdr:cNvSpPr/>
      </xdr:nvSpPr>
      <xdr:spPr>
        <a:xfrm>
          <a:off x="7909833" y="62805129"/>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p>
      </xdr:txBody>
    </xdr:sp>
    <xdr:clientData/>
  </xdr:oneCellAnchor>
  <xdr:oneCellAnchor>
    <xdr:from>
      <xdr:col>12</xdr:col>
      <xdr:colOff>133597</xdr:colOff>
      <xdr:row>435</xdr:row>
      <xdr:rowOff>242453</xdr:rowOff>
    </xdr:from>
    <xdr:ext cx="441147" cy="521425"/>
    <xdr:sp macro="" textlink="">
      <xdr:nvSpPr>
        <xdr:cNvPr id="257" name="正方形/長方形 256">
          <a:extLst>
            <a:ext uri="{FF2B5EF4-FFF2-40B4-BE49-F238E27FC236}">
              <a16:creationId xmlns:a16="http://schemas.microsoft.com/office/drawing/2014/main" id="{00000000-0008-0000-0400-000001010000}"/>
            </a:ext>
          </a:extLst>
        </xdr:cNvPr>
        <xdr:cNvSpPr/>
      </xdr:nvSpPr>
      <xdr:spPr>
        <a:xfrm>
          <a:off x="8099961" y="102315817"/>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a:t>
          </a:r>
        </a:p>
      </xdr:txBody>
    </xdr:sp>
    <xdr:clientData/>
  </xdr:oneCellAnchor>
  <xdr:oneCellAnchor>
    <xdr:from>
      <xdr:col>10</xdr:col>
      <xdr:colOff>1944</xdr:colOff>
      <xdr:row>453</xdr:row>
      <xdr:rowOff>171960</xdr:rowOff>
    </xdr:from>
    <xdr:ext cx="441147" cy="521425"/>
    <xdr:sp macro="" textlink="">
      <xdr:nvSpPr>
        <xdr:cNvPr id="258" name="正方形/長方形 257">
          <a:extLst>
            <a:ext uri="{FF2B5EF4-FFF2-40B4-BE49-F238E27FC236}">
              <a16:creationId xmlns:a16="http://schemas.microsoft.com/office/drawing/2014/main" id="{00000000-0008-0000-0400-000002010000}"/>
            </a:ext>
          </a:extLst>
        </xdr:cNvPr>
        <xdr:cNvSpPr/>
      </xdr:nvSpPr>
      <xdr:spPr>
        <a:xfrm>
          <a:off x="6526569" y="74628885"/>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p>
      </xdr:txBody>
    </xdr:sp>
    <xdr:clientData/>
  </xdr:oneCellAnchor>
  <xdr:oneCellAnchor>
    <xdr:from>
      <xdr:col>5</xdr:col>
      <xdr:colOff>99886</xdr:colOff>
      <xdr:row>497</xdr:row>
      <xdr:rowOff>219191</xdr:rowOff>
    </xdr:from>
    <xdr:ext cx="441147" cy="521425"/>
    <xdr:sp macro="" textlink="">
      <xdr:nvSpPr>
        <xdr:cNvPr id="259" name="正方形/長方形 258">
          <a:extLst>
            <a:ext uri="{FF2B5EF4-FFF2-40B4-BE49-F238E27FC236}">
              <a16:creationId xmlns:a16="http://schemas.microsoft.com/office/drawing/2014/main" id="{00000000-0008-0000-0400-000003010000}"/>
            </a:ext>
          </a:extLst>
        </xdr:cNvPr>
        <xdr:cNvSpPr/>
      </xdr:nvSpPr>
      <xdr:spPr>
        <a:xfrm>
          <a:off x="3195511" y="85153616"/>
          <a:ext cx="441147" cy="521425"/>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a:t>
          </a:r>
        </a:p>
      </xdr:txBody>
    </xdr:sp>
    <xdr:clientData/>
  </xdr:oneCellAnchor>
  <xdr:twoCellAnchor>
    <xdr:from>
      <xdr:col>8</xdr:col>
      <xdr:colOff>380999</xdr:colOff>
      <xdr:row>515</xdr:row>
      <xdr:rowOff>13607</xdr:rowOff>
    </xdr:from>
    <xdr:to>
      <xdr:col>10</xdr:col>
      <xdr:colOff>149678</xdr:colOff>
      <xdr:row>516</xdr:row>
      <xdr:rowOff>156481</xdr:rowOff>
    </xdr:to>
    <xdr:sp macro="" textlink="">
      <xdr:nvSpPr>
        <xdr:cNvPr id="261" name="正方形/長方形 260">
          <a:extLst>
            <a:ext uri="{FF2B5EF4-FFF2-40B4-BE49-F238E27FC236}">
              <a16:creationId xmlns:a16="http://schemas.microsoft.com/office/drawing/2014/main" id="{00000000-0008-0000-0400-000005010000}"/>
            </a:ext>
          </a:extLst>
        </xdr:cNvPr>
        <xdr:cNvSpPr/>
      </xdr:nvSpPr>
      <xdr:spPr>
        <a:xfrm>
          <a:off x="5534024" y="90929732"/>
          <a:ext cx="1140279" cy="380999"/>
        </a:xfrm>
        <a:prstGeom prst="rect">
          <a:avLst/>
        </a:prstGeom>
        <a:noFill/>
        <a:ln w="635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b="1">
              <a:solidFill>
                <a:schemeClr val="tx1"/>
              </a:solidFill>
              <a:latin typeface="游ゴシック" panose="020B0400000000000000" pitchFamily="50" charset="-128"/>
              <a:ea typeface="游ゴシック" panose="020B0400000000000000" pitchFamily="50" charset="-128"/>
            </a:rPr>
            <a:t>異動始期</a:t>
          </a:r>
        </a:p>
      </xdr:txBody>
    </xdr:sp>
    <xdr:clientData/>
  </xdr:twoCellAnchor>
  <xdr:twoCellAnchor>
    <xdr:from>
      <xdr:col>10</xdr:col>
      <xdr:colOff>353787</xdr:colOff>
      <xdr:row>515</xdr:row>
      <xdr:rowOff>13608</xdr:rowOff>
    </xdr:from>
    <xdr:to>
      <xdr:col>12</xdr:col>
      <xdr:colOff>122466</xdr:colOff>
      <xdr:row>516</xdr:row>
      <xdr:rowOff>156482</xdr:rowOff>
    </xdr:to>
    <xdr:sp macro="" textlink="">
      <xdr:nvSpPr>
        <xdr:cNvPr id="262" name="正方形/長方形 261">
          <a:extLst>
            <a:ext uri="{FF2B5EF4-FFF2-40B4-BE49-F238E27FC236}">
              <a16:creationId xmlns:a16="http://schemas.microsoft.com/office/drawing/2014/main" id="{00000000-0008-0000-0400-000006010000}"/>
            </a:ext>
          </a:extLst>
        </xdr:cNvPr>
        <xdr:cNvSpPr/>
      </xdr:nvSpPr>
      <xdr:spPr>
        <a:xfrm>
          <a:off x="6878412" y="90929733"/>
          <a:ext cx="1140279" cy="380999"/>
        </a:xfrm>
        <a:prstGeom prst="rect">
          <a:avLst/>
        </a:prstGeom>
        <a:noFill/>
        <a:ln w="635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b="1">
              <a:solidFill>
                <a:schemeClr val="tx1"/>
              </a:solidFill>
              <a:latin typeface="游ゴシック" panose="020B0400000000000000" pitchFamily="50" charset="-128"/>
              <a:ea typeface="游ゴシック" panose="020B0400000000000000" pitchFamily="50" charset="-128"/>
            </a:rPr>
            <a:t>異動事由</a:t>
          </a:r>
        </a:p>
      </xdr:txBody>
    </xdr:sp>
    <xdr:clientData/>
  </xdr:twoCellAnchor>
  <xdr:oneCellAnchor>
    <xdr:from>
      <xdr:col>10</xdr:col>
      <xdr:colOff>653143</xdr:colOff>
      <xdr:row>588</xdr:row>
      <xdr:rowOff>27214</xdr:rowOff>
    </xdr:from>
    <xdr:ext cx="441147" cy="834524"/>
    <xdr:sp macro="" textlink="">
      <xdr:nvSpPr>
        <xdr:cNvPr id="263" name="正方形/長方形 262">
          <a:extLst>
            <a:ext uri="{FF2B5EF4-FFF2-40B4-BE49-F238E27FC236}">
              <a16:creationId xmlns:a16="http://schemas.microsoft.com/office/drawing/2014/main" id="{00000000-0008-0000-0400-000007010000}"/>
            </a:ext>
          </a:extLst>
        </xdr:cNvPr>
        <xdr:cNvSpPr/>
      </xdr:nvSpPr>
      <xdr:spPr>
        <a:xfrm>
          <a:off x="7177768" y="109755214"/>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④</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5</xdr:col>
      <xdr:colOff>598715</xdr:colOff>
      <xdr:row>672</xdr:row>
      <xdr:rowOff>-1</xdr:rowOff>
    </xdr:from>
    <xdr:ext cx="441147" cy="834524"/>
    <xdr:sp macro="" textlink="">
      <xdr:nvSpPr>
        <xdr:cNvPr id="264" name="正方形/長方形 263">
          <a:extLst>
            <a:ext uri="{FF2B5EF4-FFF2-40B4-BE49-F238E27FC236}">
              <a16:creationId xmlns:a16="http://schemas.microsoft.com/office/drawing/2014/main" id="{00000000-0008-0000-0400-000008010000}"/>
            </a:ext>
          </a:extLst>
        </xdr:cNvPr>
        <xdr:cNvSpPr/>
      </xdr:nvSpPr>
      <xdr:spPr>
        <a:xfrm>
          <a:off x="3694340" y="129759074"/>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2</xdr:col>
      <xdr:colOff>653142</xdr:colOff>
      <xdr:row>703</xdr:row>
      <xdr:rowOff>149679</xdr:rowOff>
    </xdr:from>
    <xdr:ext cx="441147" cy="834524"/>
    <xdr:sp macro="" textlink="">
      <xdr:nvSpPr>
        <xdr:cNvPr id="265" name="正方形/長方形 264">
          <a:extLst>
            <a:ext uri="{FF2B5EF4-FFF2-40B4-BE49-F238E27FC236}">
              <a16:creationId xmlns:a16="http://schemas.microsoft.com/office/drawing/2014/main" id="{00000000-0008-0000-0400-000009010000}"/>
            </a:ext>
          </a:extLst>
        </xdr:cNvPr>
        <xdr:cNvSpPr/>
      </xdr:nvSpPr>
      <xdr:spPr>
        <a:xfrm>
          <a:off x="1691367" y="137243004"/>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①</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1</xdr:col>
      <xdr:colOff>163286</xdr:colOff>
      <xdr:row>720</xdr:row>
      <xdr:rowOff>108858</xdr:rowOff>
    </xdr:from>
    <xdr:ext cx="441147" cy="834524"/>
    <xdr:sp macro="" textlink="">
      <xdr:nvSpPr>
        <xdr:cNvPr id="266" name="正方形/長方形 265">
          <a:extLst>
            <a:ext uri="{FF2B5EF4-FFF2-40B4-BE49-F238E27FC236}">
              <a16:creationId xmlns:a16="http://schemas.microsoft.com/office/drawing/2014/main" id="{00000000-0008-0000-0400-00000A010000}"/>
            </a:ext>
          </a:extLst>
        </xdr:cNvPr>
        <xdr:cNvSpPr/>
      </xdr:nvSpPr>
      <xdr:spPr>
        <a:xfrm>
          <a:off x="515711" y="141250308"/>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③</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2</xdr:col>
      <xdr:colOff>68037</xdr:colOff>
      <xdr:row>728</xdr:row>
      <xdr:rowOff>214004</xdr:rowOff>
    </xdr:from>
    <xdr:ext cx="441147" cy="834524"/>
    <xdr:sp macro="" textlink="">
      <xdr:nvSpPr>
        <xdr:cNvPr id="267" name="正方形/長方形 266">
          <a:extLst>
            <a:ext uri="{FF2B5EF4-FFF2-40B4-BE49-F238E27FC236}">
              <a16:creationId xmlns:a16="http://schemas.microsoft.com/office/drawing/2014/main" id="{00000000-0008-0000-0400-00000B010000}"/>
            </a:ext>
          </a:extLst>
        </xdr:cNvPr>
        <xdr:cNvSpPr/>
      </xdr:nvSpPr>
      <xdr:spPr>
        <a:xfrm>
          <a:off x="1102180" y="175637290"/>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②</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2</xdr:col>
      <xdr:colOff>489857</xdr:colOff>
      <xdr:row>734</xdr:row>
      <xdr:rowOff>27214</xdr:rowOff>
    </xdr:from>
    <xdr:ext cx="441147" cy="834524"/>
    <xdr:sp macro="" textlink="">
      <xdr:nvSpPr>
        <xdr:cNvPr id="268" name="正方形/長方形 267">
          <a:extLst>
            <a:ext uri="{FF2B5EF4-FFF2-40B4-BE49-F238E27FC236}">
              <a16:creationId xmlns:a16="http://schemas.microsoft.com/office/drawing/2014/main" id="{00000000-0008-0000-0400-00000C010000}"/>
            </a:ext>
          </a:extLst>
        </xdr:cNvPr>
        <xdr:cNvSpPr/>
      </xdr:nvSpPr>
      <xdr:spPr>
        <a:xfrm>
          <a:off x="1528082" y="144264289"/>
          <a:ext cx="441147"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④</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3</xdr:col>
      <xdr:colOff>367393</xdr:colOff>
      <xdr:row>163</xdr:row>
      <xdr:rowOff>136071</xdr:rowOff>
    </xdr:from>
    <xdr:to>
      <xdr:col>3</xdr:col>
      <xdr:colOff>462643</xdr:colOff>
      <xdr:row>165</xdr:row>
      <xdr:rowOff>27214</xdr:rowOff>
    </xdr:to>
    <xdr:sp macro="" textlink="">
      <xdr:nvSpPr>
        <xdr:cNvPr id="269" name="右大かっこ 268">
          <a:extLst>
            <a:ext uri="{FF2B5EF4-FFF2-40B4-BE49-F238E27FC236}">
              <a16:creationId xmlns:a16="http://schemas.microsoft.com/office/drawing/2014/main" id="{00000000-0008-0000-0400-00000D010000}"/>
            </a:ext>
          </a:extLst>
        </xdr:cNvPr>
        <xdr:cNvSpPr/>
      </xdr:nvSpPr>
      <xdr:spPr>
        <a:xfrm>
          <a:off x="2091418" y="40664946"/>
          <a:ext cx="95250" cy="367393"/>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326571</xdr:colOff>
      <xdr:row>172</xdr:row>
      <xdr:rowOff>163286</xdr:rowOff>
    </xdr:from>
    <xdr:to>
      <xdr:col>3</xdr:col>
      <xdr:colOff>421821</xdr:colOff>
      <xdr:row>174</xdr:row>
      <xdr:rowOff>54429</xdr:rowOff>
    </xdr:to>
    <xdr:sp macro="" textlink="">
      <xdr:nvSpPr>
        <xdr:cNvPr id="270" name="右大かっこ 269">
          <a:extLst>
            <a:ext uri="{FF2B5EF4-FFF2-40B4-BE49-F238E27FC236}">
              <a16:creationId xmlns:a16="http://schemas.microsoft.com/office/drawing/2014/main" id="{00000000-0008-0000-0400-00000E010000}"/>
            </a:ext>
          </a:extLst>
        </xdr:cNvPr>
        <xdr:cNvSpPr/>
      </xdr:nvSpPr>
      <xdr:spPr>
        <a:xfrm>
          <a:off x="2050596" y="42835286"/>
          <a:ext cx="95250" cy="367393"/>
        </a:xfrm>
        <a:prstGeom prst="rightBracket">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312964</xdr:colOff>
      <xdr:row>163</xdr:row>
      <xdr:rowOff>13608</xdr:rowOff>
    </xdr:from>
    <xdr:to>
      <xdr:col>5</xdr:col>
      <xdr:colOff>54429</xdr:colOff>
      <xdr:row>165</xdr:row>
      <xdr:rowOff>136072</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312964" y="40542483"/>
          <a:ext cx="2837090" cy="598714"/>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299357</xdr:colOff>
      <xdr:row>172</xdr:row>
      <xdr:rowOff>54429</xdr:rowOff>
    </xdr:from>
    <xdr:to>
      <xdr:col>5</xdr:col>
      <xdr:colOff>40822</xdr:colOff>
      <xdr:row>174</xdr:row>
      <xdr:rowOff>167368</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299357" y="42726429"/>
          <a:ext cx="2837090" cy="589189"/>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15</xdr:row>
      <xdr:rowOff>84364</xdr:rowOff>
    </xdr:from>
    <xdr:to>
      <xdr:col>14</xdr:col>
      <xdr:colOff>628653</xdr:colOff>
      <xdr:row>16</xdr:row>
      <xdr:rowOff>176891</xdr:rowOff>
    </xdr:to>
    <xdr:sp macro="" textlink="">
      <xdr:nvSpPr>
        <xdr:cNvPr id="275" name="右矢印 274">
          <a:extLst>
            <a:ext uri="{FF2B5EF4-FFF2-40B4-BE49-F238E27FC236}">
              <a16:creationId xmlns:a16="http://schemas.microsoft.com/office/drawing/2014/main" id="{00000000-0008-0000-0400-000013010000}"/>
            </a:ext>
          </a:extLst>
        </xdr:cNvPr>
        <xdr:cNvSpPr/>
      </xdr:nvSpPr>
      <xdr:spPr>
        <a:xfrm>
          <a:off x="8696325" y="3399064"/>
          <a:ext cx="533403" cy="3020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8</xdr:row>
      <xdr:rowOff>111578</xdr:rowOff>
    </xdr:from>
    <xdr:to>
      <xdr:col>9</xdr:col>
      <xdr:colOff>628653</xdr:colOff>
      <xdr:row>9</xdr:row>
      <xdr:rowOff>204105</xdr:rowOff>
    </xdr:to>
    <xdr:sp macro="" textlink="">
      <xdr:nvSpPr>
        <xdr:cNvPr id="276" name="右矢印 275">
          <a:extLst>
            <a:ext uri="{FF2B5EF4-FFF2-40B4-BE49-F238E27FC236}">
              <a16:creationId xmlns:a16="http://schemas.microsoft.com/office/drawing/2014/main" id="{00000000-0008-0000-0400-000014010000}"/>
            </a:ext>
          </a:extLst>
        </xdr:cNvPr>
        <xdr:cNvSpPr/>
      </xdr:nvSpPr>
      <xdr:spPr>
        <a:xfrm>
          <a:off x="5934075" y="1959428"/>
          <a:ext cx="533403" cy="3020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15</xdr:row>
      <xdr:rowOff>111578</xdr:rowOff>
    </xdr:from>
    <xdr:to>
      <xdr:col>9</xdr:col>
      <xdr:colOff>628653</xdr:colOff>
      <xdr:row>16</xdr:row>
      <xdr:rowOff>204105</xdr:rowOff>
    </xdr:to>
    <xdr:sp macro="" textlink="">
      <xdr:nvSpPr>
        <xdr:cNvPr id="277" name="右矢印 276">
          <a:extLst>
            <a:ext uri="{FF2B5EF4-FFF2-40B4-BE49-F238E27FC236}">
              <a16:creationId xmlns:a16="http://schemas.microsoft.com/office/drawing/2014/main" id="{00000000-0008-0000-0400-000015010000}"/>
            </a:ext>
          </a:extLst>
        </xdr:cNvPr>
        <xdr:cNvSpPr/>
      </xdr:nvSpPr>
      <xdr:spPr>
        <a:xfrm>
          <a:off x="5934075" y="3426278"/>
          <a:ext cx="533403" cy="3020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13</xdr:row>
      <xdr:rowOff>166006</xdr:rowOff>
    </xdr:from>
    <xdr:to>
      <xdr:col>5</xdr:col>
      <xdr:colOff>628653</xdr:colOff>
      <xdr:row>15</xdr:row>
      <xdr:rowOff>54425</xdr:rowOff>
    </xdr:to>
    <xdr:sp macro="" textlink="">
      <xdr:nvSpPr>
        <xdr:cNvPr id="278" name="右矢印 277">
          <a:extLst>
            <a:ext uri="{FF2B5EF4-FFF2-40B4-BE49-F238E27FC236}">
              <a16:creationId xmlns:a16="http://schemas.microsoft.com/office/drawing/2014/main" id="{00000000-0008-0000-0400-000016010000}"/>
            </a:ext>
          </a:extLst>
        </xdr:cNvPr>
        <xdr:cNvSpPr/>
      </xdr:nvSpPr>
      <xdr:spPr>
        <a:xfrm>
          <a:off x="3170464" y="2860220"/>
          <a:ext cx="533403" cy="296634"/>
        </a:xfrm>
        <a:prstGeom prst="righ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91171</xdr:colOff>
      <xdr:row>21</xdr:row>
      <xdr:rowOff>44903</xdr:rowOff>
    </xdr:from>
    <xdr:to>
      <xdr:col>1</xdr:col>
      <xdr:colOff>312964</xdr:colOff>
      <xdr:row>23</xdr:row>
      <xdr:rowOff>170092</xdr:rowOff>
    </xdr:to>
    <xdr:sp macro="" textlink="">
      <xdr:nvSpPr>
        <xdr:cNvPr id="279" name="右矢印 278">
          <a:extLst>
            <a:ext uri="{FF2B5EF4-FFF2-40B4-BE49-F238E27FC236}">
              <a16:creationId xmlns:a16="http://schemas.microsoft.com/office/drawing/2014/main" id="{00000000-0008-0000-0400-000017010000}"/>
            </a:ext>
          </a:extLst>
        </xdr:cNvPr>
        <xdr:cNvSpPr/>
      </xdr:nvSpPr>
      <xdr:spPr>
        <a:xfrm rot="5400000">
          <a:off x="282348" y="3311301"/>
          <a:ext cx="544289" cy="221793"/>
        </a:xfrm>
        <a:prstGeom prst="rightArrow">
          <a:avLst/>
        </a:prstGeom>
        <a:noFill/>
        <a:ln cmpd="db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154409</xdr:colOff>
      <xdr:row>493</xdr:row>
      <xdr:rowOff>153942</xdr:rowOff>
    </xdr:from>
    <xdr:to>
      <xdr:col>15</xdr:col>
      <xdr:colOff>435432</xdr:colOff>
      <xdr:row>499</xdr:row>
      <xdr:rowOff>41098</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993234" y="84135867"/>
          <a:ext cx="3729073" cy="1315906"/>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151851</xdr:colOff>
      <xdr:row>494</xdr:row>
      <xdr:rowOff>24440</xdr:rowOff>
    </xdr:from>
    <xdr:to>
      <xdr:col>10</xdr:col>
      <xdr:colOff>470993</xdr:colOff>
      <xdr:row>495</xdr:row>
      <xdr:rowOff>58511</xdr:rowOff>
    </xdr:to>
    <xdr:sp macro="" textlink="">
      <xdr:nvSpPr>
        <xdr:cNvPr id="338" name="右矢印 337">
          <a:extLst>
            <a:ext uri="{FF2B5EF4-FFF2-40B4-BE49-F238E27FC236}">
              <a16:creationId xmlns:a16="http://schemas.microsoft.com/office/drawing/2014/main" id="{00000000-0008-0000-0400-000052010000}"/>
            </a:ext>
          </a:extLst>
        </xdr:cNvPr>
        <xdr:cNvSpPr/>
      </xdr:nvSpPr>
      <xdr:spPr>
        <a:xfrm rot="10800000">
          <a:off x="6651263" y="114077911"/>
          <a:ext cx="319142" cy="269394"/>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415143</xdr:colOff>
      <xdr:row>737</xdr:row>
      <xdr:rowOff>156887</xdr:rowOff>
    </xdr:from>
    <xdr:ext cx="761747" cy="414216"/>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67568" y="145108337"/>
          <a:ext cx="761747" cy="414216"/>
        </a:xfrm>
        <a:prstGeom prst="rect">
          <a:avLst/>
        </a:prstGeom>
        <a:noFill/>
      </xdr:spPr>
      <xdr:txBody>
        <a:bodyPr wrap="none" lIns="91440" tIns="45720" rIns="91440" bIns="45720">
          <a:spAutoFit/>
        </a:bodyPr>
        <a:lstStyle/>
        <a:p>
          <a:pPr algn="ctr"/>
          <a:r>
            <a:rPr lang="ja-JP" altLang="en-US" sz="1500" b="0" cap="none" spc="0">
              <a:ln w="0"/>
              <a:solidFill>
                <a:schemeClr val="tx1"/>
              </a:solidFill>
              <a:effectLst>
                <a:outerShdw blurRad="38100" dist="19050" dir="2700000" algn="tl" rotWithShape="0">
                  <a:schemeClr val="dk1">
                    <a:alpha val="40000"/>
                  </a:schemeClr>
                </a:outerShdw>
              </a:effectLst>
            </a:rPr>
            <a:t>コピー</a:t>
          </a:r>
        </a:p>
      </xdr:txBody>
    </xdr:sp>
    <xdr:clientData/>
  </xdr:oneCellAnchor>
  <xdr:twoCellAnchor>
    <xdr:from>
      <xdr:col>11</xdr:col>
      <xdr:colOff>518671</xdr:colOff>
      <xdr:row>452</xdr:row>
      <xdr:rowOff>67780</xdr:rowOff>
    </xdr:from>
    <xdr:to>
      <xdr:col>17</xdr:col>
      <xdr:colOff>462643</xdr:colOff>
      <xdr:row>455</xdr:row>
      <xdr:rowOff>221421</xdr:rowOff>
    </xdr:to>
    <xdr:grpSp>
      <xdr:nvGrpSpPr>
        <xdr:cNvPr id="350" name="グループ化 349">
          <a:extLst>
            <a:ext uri="{FF2B5EF4-FFF2-40B4-BE49-F238E27FC236}">
              <a16:creationId xmlns:a16="http://schemas.microsoft.com/office/drawing/2014/main" id="{00000000-0008-0000-0400-00005E010000}"/>
            </a:ext>
          </a:extLst>
        </xdr:cNvPr>
        <xdr:cNvGrpSpPr/>
      </xdr:nvGrpSpPr>
      <xdr:grpSpPr>
        <a:xfrm>
          <a:off x="7104528" y="101295851"/>
          <a:ext cx="3100829" cy="843070"/>
          <a:chOff x="7676028" y="75502071"/>
          <a:chExt cx="3372972" cy="888428"/>
        </a:xfrm>
      </xdr:grpSpPr>
      <xdr:sp macro="" textlink="">
        <xdr:nvSpPr>
          <xdr:cNvPr id="351" name="額縁 350">
            <a:hlinkClick xmlns:r="http://schemas.openxmlformats.org/officeDocument/2006/relationships" r:id="rId36"/>
            <a:extLst>
              <a:ext uri="{FF2B5EF4-FFF2-40B4-BE49-F238E27FC236}">
                <a16:creationId xmlns:a16="http://schemas.microsoft.com/office/drawing/2014/main" id="{00000000-0008-0000-0400-00005F010000}"/>
              </a:ext>
            </a:extLst>
          </xdr:cNvPr>
          <xdr:cNvSpPr/>
        </xdr:nvSpPr>
        <xdr:spPr>
          <a:xfrm>
            <a:off x="8708572" y="75982284"/>
            <a:ext cx="2340428" cy="408215"/>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300" b="1">
                <a:latin typeface="游ゴシック" panose="020B0400000000000000" pitchFamily="50" charset="-128"/>
                <a:ea typeface="游ゴシック" panose="020B0400000000000000" pitchFamily="50" charset="-128"/>
              </a:rPr>
              <a:t>スカラ</a:t>
            </a:r>
            <a:r>
              <a:rPr kumimoji="1" lang="en-US" altLang="ja-JP" sz="1300" b="1">
                <a:latin typeface="游ゴシック" panose="020B0400000000000000" pitchFamily="50" charset="-128"/>
                <a:ea typeface="游ゴシック" panose="020B0400000000000000" pitchFamily="50" charset="-128"/>
              </a:rPr>
              <a:t>AC</a:t>
            </a:r>
            <a:r>
              <a:rPr kumimoji="1" lang="ja-JP" altLang="en-US" sz="1300" b="1">
                <a:latin typeface="游ゴシック" panose="020B0400000000000000" pitchFamily="50" charset="-128"/>
                <a:ea typeface="游ゴシック" panose="020B0400000000000000" pitchFamily="50" charset="-128"/>
              </a:rPr>
              <a:t>へアクセス</a:t>
            </a:r>
          </a:p>
        </xdr:txBody>
      </xdr:sp>
      <xdr:sp macro="" textlink="">
        <xdr:nvSpPr>
          <xdr:cNvPr id="352" name="円形吹き出し 351">
            <a:extLst>
              <a:ext uri="{FF2B5EF4-FFF2-40B4-BE49-F238E27FC236}">
                <a16:creationId xmlns:a16="http://schemas.microsoft.com/office/drawing/2014/main" id="{00000000-0008-0000-0400-000060010000}"/>
              </a:ext>
            </a:extLst>
          </xdr:cNvPr>
          <xdr:cNvSpPr/>
        </xdr:nvSpPr>
        <xdr:spPr>
          <a:xfrm>
            <a:off x="7676028" y="75503635"/>
            <a:ext cx="1211037" cy="476250"/>
          </a:xfrm>
          <a:prstGeom prst="wedgeEllipseCallout">
            <a:avLst>
              <a:gd name="adj1" fmla="val 30467"/>
              <a:gd name="adj2" fmla="val 6489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7738379" y="75502071"/>
            <a:ext cx="1024704" cy="483722"/>
          </a:xfrm>
          <a:prstGeom prst="rect">
            <a:avLst/>
          </a:prstGeom>
          <a:noFill/>
        </xdr:spPr>
        <xdr:txBody>
          <a:bodyPr wrap="none" lIns="91440" tIns="45720" rIns="91440" bIns="45720">
            <a:sp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grpSp>
    <xdr:clientData/>
  </xdr:twoCellAnchor>
  <xdr:twoCellAnchor>
    <xdr:from>
      <xdr:col>11</xdr:col>
      <xdr:colOff>544287</xdr:colOff>
      <xdr:row>242</xdr:row>
      <xdr:rowOff>155877</xdr:rowOff>
    </xdr:from>
    <xdr:to>
      <xdr:col>17</xdr:col>
      <xdr:colOff>488259</xdr:colOff>
      <xdr:row>246</xdr:row>
      <xdr:rowOff>99226</xdr:rowOff>
    </xdr:to>
    <xdr:grpSp>
      <xdr:nvGrpSpPr>
        <xdr:cNvPr id="354" name="グループ化 353">
          <a:hlinkClick xmlns:r="http://schemas.openxmlformats.org/officeDocument/2006/relationships" r:id="rId37"/>
          <a:extLst>
            <a:ext uri="{FF2B5EF4-FFF2-40B4-BE49-F238E27FC236}">
              <a16:creationId xmlns:a16="http://schemas.microsoft.com/office/drawing/2014/main" id="{00000000-0008-0000-0400-000062010000}"/>
            </a:ext>
          </a:extLst>
        </xdr:cNvPr>
        <xdr:cNvGrpSpPr/>
      </xdr:nvGrpSpPr>
      <xdr:grpSpPr>
        <a:xfrm>
          <a:off x="7130144" y="54539091"/>
          <a:ext cx="3100829" cy="850492"/>
          <a:chOff x="7676028" y="75467045"/>
          <a:chExt cx="3372972" cy="923454"/>
        </a:xfrm>
      </xdr:grpSpPr>
      <xdr:sp macro="" textlink="">
        <xdr:nvSpPr>
          <xdr:cNvPr id="355" name="額縁 354">
            <a:hlinkClick xmlns:r="http://schemas.openxmlformats.org/officeDocument/2006/relationships" r:id="rId38"/>
            <a:extLst>
              <a:ext uri="{FF2B5EF4-FFF2-40B4-BE49-F238E27FC236}">
                <a16:creationId xmlns:a16="http://schemas.microsoft.com/office/drawing/2014/main" id="{00000000-0008-0000-0400-000063010000}"/>
              </a:ext>
            </a:extLst>
          </xdr:cNvPr>
          <xdr:cNvSpPr/>
        </xdr:nvSpPr>
        <xdr:spPr>
          <a:xfrm>
            <a:off x="8708572" y="75982284"/>
            <a:ext cx="2340428" cy="408215"/>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300" b="1">
                <a:latin typeface="游ゴシック" panose="020B0400000000000000" pitchFamily="50" charset="-128"/>
                <a:ea typeface="游ゴシック" panose="020B0400000000000000" pitchFamily="50" charset="-128"/>
              </a:rPr>
              <a:t>（参考）様式の送付要否一覧</a:t>
            </a:r>
          </a:p>
        </xdr:txBody>
      </xdr:sp>
      <xdr:sp macro="" textlink="">
        <xdr:nvSpPr>
          <xdr:cNvPr id="356" name="円形吹き出し 355">
            <a:extLst>
              <a:ext uri="{FF2B5EF4-FFF2-40B4-BE49-F238E27FC236}">
                <a16:creationId xmlns:a16="http://schemas.microsoft.com/office/drawing/2014/main" id="{00000000-0008-0000-0400-000064010000}"/>
              </a:ext>
            </a:extLst>
          </xdr:cNvPr>
          <xdr:cNvSpPr/>
        </xdr:nvSpPr>
        <xdr:spPr>
          <a:xfrm>
            <a:off x="7676028" y="75503635"/>
            <a:ext cx="1211037" cy="476250"/>
          </a:xfrm>
          <a:prstGeom prst="wedgeEllipseCallout">
            <a:avLst>
              <a:gd name="adj1" fmla="val 30467"/>
              <a:gd name="adj2" fmla="val 6489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7" name="正方形/長方形 356">
            <a:extLst>
              <a:ext uri="{FF2B5EF4-FFF2-40B4-BE49-F238E27FC236}">
                <a16:creationId xmlns:a16="http://schemas.microsoft.com/office/drawing/2014/main" id="{00000000-0008-0000-0400-000065010000}"/>
              </a:ext>
            </a:extLst>
          </xdr:cNvPr>
          <xdr:cNvSpPr/>
        </xdr:nvSpPr>
        <xdr:spPr>
          <a:xfrm>
            <a:off x="7738379" y="75467045"/>
            <a:ext cx="1024704" cy="483722"/>
          </a:xfrm>
          <a:prstGeom prst="rect">
            <a:avLst/>
          </a:prstGeom>
          <a:noFill/>
        </xdr:spPr>
        <xdr:txBody>
          <a:bodyPr wrap="none" lIns="91440" tIns="45720" rIns="91440" bIns="45720">
            <a:sp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grpSp>
    <xdr:clientData/>
  </xdr:twoCellAnchor>
  <xdr:twoCellAnchor>
    <xdr:from>
      <xdr:col>4</xdr:col>
      <xdr:colOff>69275</xdr:colOff>
      <xdr:row>22</xdr:row>
      <xdr:rowOff>175717</xdr:rowOff>
    </xdr:from>
    <xdr:to>
      <xdr:col>5</xdr:col>
      <xdr:colOff>600020</xdr:colOff>
      <xdr:row>25</xdr:row>
      <xdr:rowOff>35600</xdr:rowOff>
    </xdr:to>
    <xdr:sp macro="" textlink="">
      <xdr:nvSpPr>
        <xdr:cNvPr id="359" name="円形吹き出し 358">
          <a:extLst>
            <a:ext uri="{FF2B5EF4-FFF2-40B4-BE49-F238E27FC236}">
              <a16:creationId xmlns:a16="http://schemas.microsoft.com/office/drawing/2014/main" id="{00000000-0008-0000-0400-000067010000}"/>
            </a:ext>
          </a:extLst>
        </xdr:cNvPr>
        <xdr:cNvSpPr/>
      </xdr:nvSpPr>
      <xdr:spPr>
        <a:xfrm>
          <a:off x="2493820" y="4955535"/>
          <a:ext cx="1223473" cy="483338"/>
        </a:xfrm>
        <a:prstGeom prst="wedgeEllipseCallout">
          <a:avLst>
            <a:gd name="adj1" fmla="val -50216"/>
            <a:gd name="adj2" fmla="val 42829"/>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211874</xdr:colOff>
      <xdr:row>22</xdr:row>
      <xdr:rowOff>165796</xdr:rowOff>
    </xdr:from>
    <xdr:to>
      <xdr:col>5</xdr:col>
      <xdr:colOff>492083</xdr:colOff>
      <xdr:row>29</xdr:row>
      <xdr:rowOff>103908</xdr:rowOff>
    </xdr:to>
    <xdr:grpSp>
      <xdr:nvGrpSpPr>
        <xdr:cNvPr id="360" name="グループ化 359">
          <a:hlinkClick xmlns:r="http://schemas.openxmlformats.org/officeDocument/2006/relationships" r:id="rId39"/>
          <a:extLst>
            <a:ext uri="{FF2B5EF4-FFF2-40B4-BE49-F238E27FC236}">
              <a16:creationId xmlns:a16="http://schemas.microsoft.com/office/drawing/2014/main" id="{00000000-0008-0000-0400-000068010000}"/>
            </a:ext>
          </a:extLst>
        </xdr:cNvPr>
        <xdr:cNvGrpSpPr/>
      </xdr:nvGrpSpPr>
      <xdr:grpSpPr>
        <a:xfrm>
          <a:off x="538445" y="4919225"/>
          <a:ext cx="2783924" cy="1362326"/>
          <a:chOff x="12836829" y="2832527"/>
          <a:chExt cx="3051118" cy="1339824"/>
        </a:xfrm>
      </xdr:grpSpPr>
      <xdr:sp macro="" textlink="">
        <xdr:nvSpPr>
          <xdr:cNvPr id="361" name="額縁 360">
            <a:extLst>
              <a:ext uri="{FF2B5EF4-FFF2-40B4-BE49-F238E27FC236}">
                <a16:creationId xmlns:a16="http://schemas.microsoft.com/office/drawing/2014/main" id="{00000000-0008-0000-0400-000069010000}"/>
              </a:ext>
            </a:extLst>
          </xdr:cNvPr>
          <xdr:cNvSpPr/>
        </xdr:nvSpPr>
        <xdr:spPr>
          <a:xfrm>
            <a:off x="12836829" y="3332398"/>
            <a:ext cx="2364462" cy="839953"/>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300" b="1">
                <a:latin typeface="游ゴシック" panose="020B0400000000000000" pitchFamily="50" charset="-128"/>
                <a:ea typeface="游ゴシック" panose="020B0400000000000000" pitchFamily="50" charset="-128"/>
              </a:rPr>
              <a:t>（参考）スカラ</a:t>
            </a:r>
            <a:r>
              <a:rPr kumimoji="1" lang="en-US" altLang="ja-JP" sz="1300" b="1">
                <a:latin typeface="游ゴシック" panose="020B0400000000000000" pitchFamily="50" charset="-128"/>
                <a:ea typeface="游ゴシック" panose="020B0400000000000000" pitchFamily="50" charset="-128"/>
              </a:rPr>
              <a:t>AC</a:t>
            </a:r>
            <a:r>
              <a:rPr kumimoji="1" lang="ja-JP" altLang="en-US" sz="1300" b="1">
                <a:latin typeface="游ゴシック" panose="020B0400000000000000" pitchFamily="50" charset="-128"/>
                <a:ea typeface="游ゴシック" panose="020B0400000000000000" pitchFamily="50" charset="-128"/>
              </a:rPr>
              <a:t>での振込保留期間及び異動始期</a:t>
            </a:r>
          </a:p>
        </xdr:txBody>
      </xdr:sp>
      <xdr:sp macro="" textlink="">
        <xdr:nvSpPr>
          <xdr:cNvPr id="362" name="正方形/長方形 361">
            <a:extLst>
              <a:ext uri="{FF2B5EF4-FFF2-40B4-BE49-F238E27FC236}">
                <a16:creationId xmlns:a16="http://schemas.microsoft.com/office/drawing/2014/main" id="{00000000-0008-0000-0400-00006A010000}"/>
              </a:ext>
            </a:extLst>
          </xdr:cNvPr>
          <xdr:cNvSpPr/>
        </xdr:nvSpPr>
        <xdr:spPr>
          <a:xfrm>
            <a:off x="14852720" y="2832527"/>
            <a:ext cx="1035227" cy="478334"/>
          </a:xfrm>
          <a:prstGeom prst="rect">
            <a:avLst/>
          </a:prstGeom>
          <a:noFill/>
        </xdr:spPr>
        <xdr:txBody>
          <a:bodyPr wrap="none" lIns="91440" tIns="45720" rIns="91440" bIns="45720">
            <a:no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grpSp>
    <xdr:clientData/>
  </xdr:twoCellAnchor>
  <xdr:twoCellAnchor>
    <xdr:from>
      <xdr:col>14</xdr:col>
      <xdr:colOff>73327</xdr:colOff>
      <xdr:row>706</xdr:row>
      <xdr:rowOff>60564</xdr:rowOff>
    </xdr:from>
    <xdr:to>
      <xdr:col>17</xdr:col>
      <xdr:colOff>675408</xdr:colOff>
      <xdr:row>709</xdr:row>
      <xdr:rowOff>121227</xdr:rowOff>
    </xdr:to>
    <xdr:sp macro="" textlink="">
      <xdr:nvSpPr>
        <xdr:cNvPr id="363" name="額縁 362">
          <a:hlinkClick xmlns:r="http://schemas.openxmlformats.org/officeDocument/2006/relationships" r:id="rId40"/>
          <a:extLst>
            <a:ext uri="{FF2B5EF4-FFF2-40B4-BE49-F238E27FC236}">
              <a16:creationId xmlns:a16="http://schemas.microsoft.com/office/drawing/2014/main" id="{00000000-0008-0000-0400-00006B010000}"/>
            </a:ext>
          </a:extLst>
        </xdr:cNvPr>
        <xdr:cNvSpPr/>
      </xdr:nvSpPr>
      <xdr:spPr>
        <a:xfrm>
          <a:off x="8674402" y="137868264"/>
          <a:ext cx="2659481" cy="775038"/>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300" b="1">
              <a:latin typeface="游ゴシック" panose="020B0400000000000000" pitchFamily="50" charset="-128"/>
              <a:ea typeface="游ゴシック" panose="020B0400000000000000" pitchFamily="50" charset="-128"/>
            </a:rPr>
            <a:t>（参照）奨学金の返戻</a:t>
          </a:r>
          <a:endParaRPr kumimoji="1" lang="en-US" altLang="ja-JP" sz="1300" b="1">
            <a:latin typeface="游ゴシック" panose="020B0400000000000000" pitchFamily="50" charset="-128"/>
            <a:ea typeface="游ゴシック" panose="020B0400000000000000" pitchFamily="50" charset="-128"/>
          </a:endParaRPr>
        </a:p>
        <a:p>
          <a:pPr algn="ctr"/>
          <a:r>
            <a:rPr kumimoji="1" lang="ja-JP" altLang="en-US" sz="1300" b="1">
              <a:latin typeface="游ゴシック" panose="020B0400000000000000" pitchFamily="50" charset="-128"/>
              <a:ea typeface="游ゴシック" panose="020B0400000000000000" pitchFamily="50" charset="-128"/>
            </a:rPr>
            <a:t>（振込超過金が発生した場合）</a:t>
          </a:r>
        </a:p>
      </xdr:txBody>
    </xdr:sp>
    <xdr:clientData/>
  </xdr:twoCellAnchor>
  <xdr:twoCellAnchor>
    <xdr:from>
      <xdr:col>11</xdr:col>
      <xdr:colOff>381000</xdr:colOff>
      <xdr:row>704</xdr:row>
      <xdr:rowOff>69273</xdr:rowOff>
    </xdr:from>
    <xdr:to>
      <xdr:col>14</xdr:col>
      <xdr:colOff>219018</xdr:colOff>
      <xdr:row>706</xdr:row>
      <xdr:rowOff>92822</xdr:rowOff>
    </xdr:to>
    <xdr:grpSp>
      <xdr:nvGrpSpPr>
        <xdr:cNvPr id="364" name="グループ化 363">
          <a:extLst>
            <a:ext uri="{FF2B5EF4-FFF2-40B4-BE49-F238E27FC236}">
              <a16:creationId xmlns:a16="http://schemas.microsoft.com/office/drawing/2014/main" id="{00000000-0008-0000-0400-00006C010000}"/>
            </a:ext>
          </a:extLst>
        </xdr:cNvPr>
        <xdr:cNvGrpSpPr/>
      </xdr:nvGrpSpPr>
      <xdr:grpSpPr>
        <a:xfrm>
          <a:off x="6966857" y="159608487"/>
          <a:ext cx="1117090" cy="495264"/>
          <a:chOff x="12088090" y="139532591"/>
          <a:chExt cx="1223473" cy="508458"/>
        </a:xfrm>
      </xdr:grpSpPr>
      <xdr:sp macro="" textlink="">
        <xdr:nvSpPr>
          <xdr:cNvPr id="365" name="円形吹き出し 364">
            <a:extLst>
              <a:ext uri="{FF2B5EF4-FFF2-40B4-BE49-F238E27FC236}">
                <a16:creationId xmlns:a16="http://schemas.microsoft.com/office/drawing/2014/main" id="{00000000-0008-0000-0400-00006D010000}"/>
              </a:ext>
            </a:extLst>
          </xdr:cNvPr>
          <xdr:cNvSpPr/>
        </xdr:nvSpPr>
        <xdr:spPr>
          <a:xfrm>
            <a:off x="12088090" y="139568778"/>
            <a:ext cx="1223473" cy="472271"/>
          </a:xfrm>
          <a:prstGeom prst="wedgeEllipseCallout">
            <a:avLst>
              <a:gd name="adj1" fmla="val 30467"/>
              <a:gd name="adj2" fmla="val 6489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6" name="正方形/長方形 365">
            <a:extLst>
              <a:ext uri="{FF2B5EF4-FFF2-40B4-BE49-F238E27FC236}">
                <a16:creationId xmlns:a16="http://schemas.microsoft.com/office/drawing/2014/main" id="{00000000-0008-0000-0400-00006E010000}"/>
              </a:ext>
            </a:extLst>
          </xdr:cNvPr>
          <xdr:cNvSpPr/>
        </xdr:nvSpPr>
        <xdr:spPr>
          <a:xfrm>
            <a:off x="12185717" y="139532591"/>
            <a:ext cx="1035227" cy="479680"/>
          </a:xfrm>
          <a:prstGeom prst="rect">
            <a:avLst/>
          </a:prstGeom>
          <a:noFill/>
        </xdr:spPr>
        <xdr:txBody>
          <a:bodyPr wrap="none" lIns="91440" tIns="45720" rIns="91440" bIns="45720">
            <a:no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grpSp>
    <xdr:clientData/>
  </xdr:twoCellAnchor>
  <xdr:oneCellAnchor>
    <xdr:from>
      <xdr:col>7</xdr:col>
      <xdr:colOff>408214</xdr:colOff>
      <xdr:row>634</xdr:row>
      <xdr:rowOff>27215</xdr:rowOff>
    </xdr:from>
    <xdr:ext cx="2255041" cy="937629"/>
    <xdr:sp macro="" textlink="">
      <xdr:nvSpPr>
        <xdr:cNvPr id="373" name="正方形/長方形 372">
          <a:extLst>
            <a:ext uri="{FF2B5EF4-FFF2-40B4-BE49-F238E27FC236}">
              <a16:creationId xmlns:a16="http://schemas.microsoft.com/office/drawing/2014/main" id="{00000000-0008-0000-0400-000075010000}"/>
            </a:ext>
          </a:extLst>
        </xdr:cNvPr>
        <xdr:cNvSpPr/>
      </xdr:nvSpPr>
      <xdr:spPr>
        <a:xfrm>
          <a:off x="4875439" y="120737540"/>
          <a:ext cx="2255041" cy="937629"/>
        </a:xfrm>
        <a:prstGeom prst="rect">
          <a:avLst/>
        </a:prstGeom>
        <a:noFill/>
      </xdr:spPr>
      <xdr:txBody>
        <a:bodyPr wrap="none" lIns="91440" tIns="45720" rIns="91440" bIns="45720">
          <a:spAutoFit/>
        </a:bodyPr>
        <a:lstStyle/>
        <a:p>
          <a:pPr algn="ctr"/>
          <a:r>
            <a:rPr lang="en-US" altLang="ja-JP" sz="5400" b="0" cap="none" spc="0">
              <a:ln w="0"/>
              <a:solidFill>
                <a:schemeClr val="tx1"/>
              </a:solidFill>
              <a:effectLst>
                <a:outerShdw blurRad="38100" dist="19050" dir="2700000" algn="tl" rotWithShape="0">
                  <a:schemeClr val="dk1">
                    <a:alpha val="40000"/>
                  </a:schemeClr>
                </a:outerShdw>
              </a:effectLst>
            </a:rPr>
            <a:t>Sample</a:t>
          </a: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54428</xdr:colOff>
      <xdr:row>683</xdr:row>
      <xdr:rowOff>68036</xdr:rowOff>
    </xdr:from>
    <xdr:to>
      <xdr:col>17</xdr:col>
      <xdr:colOff>608610</xdr:colOff>
      <xdr:row>684</xdr:row>
      <xdr:rowOff>204108</xdr:rowOff>
    </xdr:to>
    <xdr:sp macro="" textlink="">
      <xdr:nvSpPr>
        <xdr:cNvPr id="374" name="角丸四角形 373">
          <a:hlinkClick xmlns:r="http://schemas.openxmlformats.org/officeDocument/2006/relationships" r:id="rId41"/>
          <a:extLst>
            <a:ext uri="{FF2B5EF4-FFF2-40B4-BE49-F238E27FC236}">
              <a16:creationId xmlns:a16="http://schemas.microsoft.com/office/drawing/2014/main" id="{00000000-0008-0000-0400-000076010000}"/>
            </a:ext>
          </a:extLst>
        </xdr:cNvPr>
        <xdr:cNvSpPr/>
      </xdr:nvSpPr>
      <xdr:spPr>
        <a:xfrm>
          <a:off x="8599714" y="135717643"/>
          <a:ext cx="2595253" cy="381001"/>
        </a:xfrm>
        <a:prstGeom prst="roundRect">
          <a:avLst/>
        </a:prstGeom>
        <a:solidFill>
          <a:schemeClr val="bg1">
            <a:lumMod val="75000"/>
          </a:schemeClr>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a:latin typeface="BIZ UDゴシック" panose="020B0400000000000000" pitchFamily="49" charset="-128"/>
              <a:ea typeface="BIZ UDゴシック" panose="020B0400000000000000" pitchFamily="49" charset="-128"/>
            </a:rPr>
            <a:t>ステップ３へ</a:t>
          </a:r>
        </a:p>
      </xdr:txBody>
    </xdr:sp>
    <xdr:clientData/>
  </xdr:twoCellAnchor>
  <xdr:twoCellAnchor>
    <xdr:from>
      <xdr:col>14</xdr:col>
      <xdr:colOff>54428</xdr:colOff>
      <xdr:row>687</xdr:row>
      <xdr:rowOff>68036</xdr:rowOff>
    </xdr:from>
    <xdr:to>
      <xdr:col>17</xdr:col>
      <xdr:colOff>608610</xdr:colOff>
      <xdr:row>688</xdr:row>
      <xdr:rowOff>204108</xdr:rowOff>
    </xdr:to>
    <xdr:sp macro="" textlink="">
      <xdr:nvSpPr>
        <xdr:cNvPr id="375" name="角丸四角形 374">
          <a:hlinkClick xmlns:r="http://schemas.openxmlformats.org/officeDocument/2006/relationships" r:id="rId42"/>
          <a:extLst>
            <a:ext uri="{FF2B5EF4-FFF2-40B4-BE49-F238E27FC236}">
              <a16:creationId xmlns:a16="http://schemas.microsoft.com/office/drawing/2014/main" id="{00000000-0008-0000-0400-000077010000}"/>
            </a:ext>
          </a:extLst>
        </xdr:cNvPr>
        <xdr:cNvSpPr/>
      </xdr:nvSpPr>
      <xdr:spPr>
        <a:xfrm>
          <a:off x="8655503" y="133418036"/>
          <a:ext cx="2611582" cy="374197"/>
        </a:xfrm>
        <a:prstGeom prst="roundRect">
          <a:avLst/>
        </a:prstGeom>
        <a:solidFill>
          <a:schemeClr val="bg1">
            <a:lumMod val="75000"/>
          </a:schemeClr>
        </a:solidFill>
        <a:ln>
          <a:solidFill>
            <a:schemeClr val="bg1">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a:latin typeface="BIZ UDゴシック" panose="020B0400000000000000" pitchFamily="49" charset="-128"/>
              <a:ea typeface="BIZ UDゴシック" panose="020B0400000000000000" pitchFamily="49" charset="-128"/>
            </a:rPr>
            <a:t>ステップ２ー（３）へ</a:t>
          </a:r>
        </a:p>
      </xdr:txBody>
    </xdr:sp>
    <xdr:clientData/>
  </xdr:twoCellAnchor>
  <xdr:twoCellAnchor>
    <xdr:from>
      <xdr:col>11</xdr:col>
      <xdr:colOff>489857</xdr:colOff>
      <xdr:row>508</xdr:row>
      <xdr:rowOff>54430</xdr:rowOff>
    </xdr:from>
    <xdr:to>
      <xdr:col>17</xdr:col>
      <xdr:colOff>393008</xdr:colOff>
      <xdr:row>513</xdr:row>
      <xdr:rowOff>163286</xdr:rowOff>
    </xdr:to>
    <xdr:grpSp>
      <xdr:nvGrpSpPr>
        <xdr:cNvPr id="380" name="グループ化 379">
          <a:extLst>
            <a:ext uri="{FF2B5EF4-FFF2-40B4-BE49-F238E27FC236}">
              <a16:creationId xmlns:a16="http://schemas.microsoft.com/office/drawing/2014/main" id="{00000000-0008-0000-0400-00007C010000}"/>
            </a:ext>
          </a:extLst>
        </xdr:cNvPr>
        <xdr:cNvGrpSpPr/>
      </xdr:nvGrpSpPr>
      <xdr:grpSpPr>
        <a:xfrm>
          <a:off x="7075714" y="114027859"/>
          <a:ext cx="3060008" cy="1269998"/>
          <a:chOff x="7647214" y="91426394"/>
          <a:chExt cx="3332151" cy="1333499"/>
        </a:xfrm>
      </xdr:grpSpPr>
      <xdr:sp macro="" textlink="">
        <xdr:nvSpPr>
          <xdr:cNvPr id="381" name="額縁 380">
            <a:hlinkClick xmlns:r="http://schemas.openxmlformats.org/officeDocument/2006/relationships" r:id="rId43"/>
            <a:extLst>
              <a:ext uri="{FF2B5EF4-FFF2-40B4-BE49-F238E27FC236}">
                <a16:creationId xmlns:a16="http://schemas.microsoft.com/office/drawing/2014/main" id="{00000000-0008-0000-0400-00007D010000}"/>
              </a:ext>
            </a:extLst>
          </xdr:cNvPr>
          <xdr:cNvSpPr/>
        </xdr:nvSpPr>
        <xdr:spPr>
          <a:xfrm>
            <a:off x="8638937" y="91970679"/>
            <a:ext cx="2340428" cy="789214"/>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300" b="1">
                <a:latin typeface="游ゴシック" panose="020B0400000000000000" pitchFamily="50" charset="-128"/>
                <a:ea typeface="游ゴシック" panose="020B0400000000000000" pitchFamily="50" charset="-128"/>
              </a:rPr>
              <a:t>（参考）退学と廃止のスカラ</a:t>
            </a:r>
            <a:r>
              <a:rPr kumimoji="1" lang="en-US" altLang="ja-JP" sz="1300" b="1">
                <a:latin typeface="游ゴシック" panose="020B0400000000000000" pitchFamily="50" charset="-128"/>
                <a:ea typeface="游ゴシック" panose="020B0400000000000000" pitchFamily="50" charset="-128"/>
              </a:rPr>
              <a:t>AC</a:t>
            </a:r>
            <a:r>
              <a:rPr kumimoji="1" lang="ja-JP" altLang="en-US" sz="1300" b="1">
                <a:latin typeface="游ゴシック" panose="020B0400000000000000" pitchFamily="50" charset="-128"/>
                <a:ea typeface="游ゴシック" panose="020B0400000000000000" pitchFamily="50" charset="-128"/>
              </a:rPr>
              <a:t>入力時の違い</a:t>
            </a:r>
          </a:p>
        </xdr:txBody>
      </xdr:sp>
      <xdr:grpSp>
        <xdr:nvGrpSpPr>
          <xdr:cNvPr id="382" name="グループ化 381">
            <a:extLst>
              <a:ext uri="{FF2B5EF4-FFF2-40B4-BE49-F238E27FC236}">
                <a16:creationId xmlns:a16="http://schemas.microsoft.com/office/drawing/2014/main" id="{00000000-0008-0000-0400-00007E010000}"/>
              </a:ext>
            </a:extLst>
          </xdr:cNvPr>
          <xdr:cNvGrpSpPr/>
        </xdr:nvGrpSpPr>
        <xdr:grpSpPr>
          <a:xfrm>
            <a:off x="7647214" y="91426394"/>
            <a:ext cx="1211037" cy="483721"/>
            <a:chOff x="7524750" y="91371966"/>
            <a:chExt cx="1211037" cy="483721"/>
          </a:xfrm>
        </xdr:grpSpPr>
        <xdr:sp macro="" textlink="">
          <xdr:nvSpPr>
            <xdr:cNvPr id="383" name="円形吹き出し 382">
              <a:extLst>
                <a:ext uri="{FF2B5EF4-FFF2-40B4-BE49-F238E27FC236}">
                  <a16:creationId xmlns:a16="http://schemas.microsoft.com/office/drawing/2014/main" id="{00000000-0008-0000-0400-00007F010000}"/>
                </a:ext>
              </a:extLst>
            </xdr:cNvPr>
            <xdr:cNvSpPr/>
          </xdr:nvSpPr>
          <xdr:spPr>
            <a:xfrm>
              <a:off x="7524750" y="91373530"/>
              <a:ext cx="1211037" cy="476249"/>
            </a:xfrm>
            <a:prstGeom prst="wedgeEllipseCallout">
              <a:avLst>
                <a:gd name="adj1" fmla="val 30467"/>
                <a:gd name="adj2" fmla="val 6489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4" name="正方形/長方形 383">
              <a:extLst>
                <a:ext uri="{FF2B5EF4-FFF2-40B4-BE49-F238E27FC236}">
                  <a16:creationId xmlns:a16="http://schemas.microsoft.com/office/drawing/2014/main" id="{00000000-0008-0000-0400-000080010000}"/>
                </a:ext>
              </a:extLst>
            </xdr:cNvPr>
            <xdr:cNvSpPr/>
          </xdr:nvSpPr>
          <xdr:spPr>
            <a:xfrm>
              <a:off x="7627921" y="91371966"/>
              <a:ext cx="1024704" cy="483721"/>
            </a:xfrm>
            <a:prstGeom prst="rect">
              <a:avLst/>
            </a:prstGeom>
            <a:noFill/>
          </xdr:spPr>
          <xdr:txBody>
            <a:bodyPr wrap="none" lIns="91440" tIns="45720" rIns="91440" bIns="45720">
              <a:no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grpSp>
    </xdr:grpSp>
    <xdr:clientData/>
  </xdr:twoCellAnchor>
  <xdr:twoCellAnchor>
    <xdr:from>
      <xdr:col>14</xdr:col>
      <xdr:colOff>95250</xdr:colOff>
      <xdr:row>22</xdr:row>
      <xdr:rowOff>84364</xdr:rowOff>
    </xdr:from>
    <xdr:to>
      <xdr:col>14</xdr:col>
      <xdr:colOff>628653</xdr:colOff>
      <xdr:row>23</xdr:row>
      <xdr:rowOff>176891</xdr:rowOff>
    </xdr:to>
    <xdr:sp macro="" textlink="">
      <xdr:nvSpPr>
        <xdr:cNvPr id="396" name="右矢印 395">
          <a:extLst>
            <a:ext uri="{FF2B5EF4-FFF2-40B4-BE49-F238E27FC236}">
              <a16:creationId xmlns:a16="http://schemas.microsoft.com/office/drawing/2014/main" id="{00000000-0008-0000-0400-00008C010000}"/>
            </a:ext>
          </a:extLst>
        </xdr:cNvPr>
        <xdr:cNvSpPr/>
      </xdr:nvSpPr>
      <xdr:spPr>
        <a:xfrm>
          <a:off x="8640536" y="3390900"/>
          <a:ext cx="533403" cy="2966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22</xdr:row>
      <xdr:rowOff>111578</xdr:rowOff>
    </xdr:from>
    <xdr:to>
      <xdr:col>9</xdr:col>
      <xdr:colOff>628653</xdr:colOff>
      <xdr:row>23</xdr:row>
      <xdr:rowOff>204105</xdr:rowOff>
    </xdr:to>
    <xdr:sp macro="" textlink="">
      <xdr:nvSpPr>
        <xdr:cNvPr id="397" name="右矢印 396">
          <a:extLst>
            <a:ext uri="{FF2B5EF4-FFF2-40B4-BE49-F238E27FC236}">
              <a16:creationId xmlns:a16="http://schemas.microsoft.com/office/drawing/2014/main" id="{00000000-0008-0000-0400-00008D010000}"/>
            </a:ext>
          </a:extLst>
        </xdr:cNvPr>
        <xdr:cNvSpPr/>
      </xdr:nvSpPr>
      <xdr:spPr>
        <a:xfrm>
          <a:off x="5891893" y="3418114"/>
          <a:ext cx="533403" cy="2966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295437</xdr:colOff>
      <xdr:row>257</xdr:row>
      <xdr:rowOff>0</xdr:rowOff>
    </xdr:from>
    <xdr:ext cx="184730" cy="937629"/>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10881794" y="48469014"/>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1</xdr:col>
      <xdr:colOff>179051</xdr:colOff>
      <xdr:row>258</xdr:row>
      <xdr:rowOff>51955</xdr:rowOff>
    </xdr:from>
    <xdr:to>
      <xdr:col>17</xdr:col>
      <xdr:colOff>550686</xdr:colOff>
      <xdr:row>300</xdr:row>
      <xdr:rowOff>69273</xdr:rowOff>
    </xdr:to>
    <xdr:pic>
      <xdr:nvPicPr>
        <xdr:cNvPr id="419" name="図 418">
          <a:extLst>
            <a:ext uri="{FF2B5EF4-FFF2-40B4-BE49-F238E27FC236}">
              <a16:creationId xmlns:a16="http://schemas.microsoft.com/office/drawing/2014/main" id="{00000000-0008-0000-0400-0000A301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25415" y="51504273"/>
          <a:ext cx="10762544" cy="10200409"/>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1</xdr:col>
      <xdr:colOff>398318</xdr:colOff>
      <xdr:row>271</xdr:row>
      <xdr:rowOff>34638</xdr:rowOff>
    </xdr:from>
    <xdr:to>
      <xdr:col>2</xdr:col>
      <xdr:colOff>324098</xdr:colOff>
      <xdr:row>278</xdr:row>
      <xdr:rowOff>197022</xdr:rowOff>
    </xdr:to>
    <xdr:sp macro="" textlink="">
      <xdr:nvSpPr>
        <xdr:cNvPr id="421" name="右カーブ矢印 420">
          <a:extLst>
            <a:ext uri="{FF2B5EF4-FFF2-40B4-BE49-F238E27FC236}">
              <a16:creationId xmlns:a16="http://schemas.microsoft.com/office/drawing/2014/main" id="{00000000-0008-0000-0400-0000A5010000}"/>
            </a:ext>
          </a:extLst>
        </xdr:cNvPr>
        <xdr:cNvSpPr/>
      </xdr:nvSpPr>
      <xdr:spPr bwMode="auto">
        <a:xfrm>
          <a:off x="744682" y="54638865"/>
          <a:ext cx="618507" cy="1859566"/>
        </a:xfrm>
        <a:prstGeom prst="curvedRight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363682</xdr:colOff>
      <xdr:row>282</xdr:row>
      <xdr:rowOff>103909</xdr:rowOff>
    </xdr:from>
    <xdr:to>
      <xdr:col>2</xdr:col>
      <xdr:colOff>289462</xdr:colOff>
      <xdr:row>290</xdr:row>
      <xdr:rowOff>23838</xdr:rowOff>
    </xdr:to>
    <xdr:sp macro="" textlink="">
      <xdr:nvSpPr>
        <xdr:cNvPr id="422" name="右カーブ矢印 421">
          <a:extLst>
            <a:ext uri="{FF2B5EF4-FFF2-40B4-BE49-F238E27FC236}">
              <a16:creationId xmlns:a16="http://schemas.microsoft.com/office/drawing/2014/main" id="{00000000-0008-0000-0400-0000A6010000}"/>
            </a:ext>
          </a:extLst>
        </xdr:cNvPr>
        <xdr:cNvSpPr/>
      </xdr:nvSpPr>
      <xdr:spPr bwMode="auto">
        <a:xfrm>
          <a:off x="710046" y="57375136"/>
          <a:ext cx="618507" cy="1859566"/>
        </a:xfrm>
        <a:prstGeom prst="curvedRight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284</xdr:row>
      <xdr:rowOff>155864</xdr:rowOff>
    </xdr:from>
    <xdr:to>
      <xdr:col>6</xdr:col>
      <xdr:colOff>658090</xdr:colOff>
      <xdr:row>287</xdr:row>
      <xdr:rowOff>0</xdr:rowOff>
    </xdr:to>
    <xdr:sp macro="" textlink="">
      <xdr:nvSpPr>
        <xdr:cNvPr id="424" name="下カーブ矢印 423">
          <a:extLst>
            <a:ext uri="{FF2B5EF4-FFF2-40B4-BE49-F238E27FC236}">
              <a16:creationId xmlns:a16="http://schemas.microsoft.com/office/drawing/2014/main" id="{00000000-0008-0000-0400-0000A8010000}"/>
            </a:ext>
          </a:extLst>
        </xdr:cNvPr>
        <xdr:cNvSpPr/>
      </xdr:nvSpPr>
      <xdr:spPr bwMode="auto">
        <a:xfrm>
          <a:off x="3065318" y="57912000"/>
          <a:ext cx="1402772" cy="571500"/>
        </a:xfrm>
        <a:prstGeom prst="curvedDown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69272</xdr:colOff>
      <xdr:row>285</xdr:row>
      <xdr:rowOff>1</xdr:rowOff>
    </xdr:from>
    <xdr:to>
      <xdr:col>11</xdr:col>
      <xdr:colOff>34636</xdr:colOff>
      <xdr:row>287</xdr:row>
      <xdr:rowOff>86592</xdr:rowOff>
    </xdr:to>
    <xdr:sp macro="" textlink="">
      <xdr:nvSpPr>
        <xdr:cNvPr id="425" name="下カーブ矢印 424">
          <a:extLst>
            <a:ext uri="{FF2B5EF4-FFF2-40B4-BE49-F238E27FC236}">
              <a16:creationId xmlns:a16="http://schemas.microsoft.com/office/drawing/2014/main" id="{00000000-0008-0000-0400-0000A9010000}"/>
            </a:ext>
          </a:extLst>
        </xdr:cNvPr>
        <xdr:cNvSpPr/>
      </xdr:nvSpPr>
      <xdr:spPr bwMode="auto">
        <a:xfrm>
          <a:off x="5957454" y="57998592"/>
          <a:ext cx="1350818" cy="571500"/>
        </a:xfrm>
        <a:prstGeom prst="curvedDown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51954</xdr:colOff>
      <xdr:row>290</xdr:row>
      <xdr:rowOff>173181</xdr:rowOff>
    </xdr:from>
    <xdr:to>
      <xdr:col>11</xdr:col>
      <xdr:colOff>670461</xdr:colOff>
      <xdr:row>296</xdr:row>
      <xdr:rowOff>51954</xdr:rowOff>
    </xdr:to>
    <xdr:sp macro="" textlink="">
      <xdr:nvSpPr>
        <xdr:cNvPr id="426" name="右カーブ矢印 425">
          <a:extLst>
            <a:ext uri="{FF2B5EF4-FFF2-40B4-BE49-F238E27FC236}">
              <a16:creationId xmlns:a16="http://schemas.microsoft.com/office/drawing/2014/main" id="{00000000-0008-0000-0400-0000AA010000}"/>
            </a:ext>
          </a:extLst>
        </xdr:cNvPr>
        <xdr:cNvSpPr/>
      </xdr:nvSpPr>
      <xdr:spPr bwMode="auto">
        <a:xfrm>
          <a:off x="7325590" y="59384045"/>
          <a:ext cx="618507" cy="1333500"/>
        </a:xfrm>
        <a:prstGeom prst="curvedRight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51955</xdr:colOff>
      <xdr:row>276</xdr:row>
      <xdr:rowOff>225138</xdr:rowOff>
    </xdr:from>
    <xdr:to>
      <xdr:col>17</xdr:col>
      <xdr:colOff>277089</xdr:colOff>
      <xdr:row>282</xdr:row>
      <xdr:rowOff>190502</xdr:rowOff>
    </xdr:to>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7325591" y="64735365"/>
          <a:ext cx="3688771" cy="1420092"/>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b="1">
              <a:latin typeface="游ゴシック" panose="020B0400000000000000" pitchFamily="50" charset="-128"/>
              <a:ea typeface="游ゴシック" panose="020B0400000000000000" pitchFamily="50" charset="-128"/>
            </a:rPr>
            <a:t>③色付き（薄い黄色）のセルを順番通りに入力すると、今回の判定が自動で算出されます。</a:t>
          </a:r>
        </a:p>
      </xdr:txBody>
    </xdr:sp>
    <xdr:clientData/>
  </xdr:twoCellAnchor>
  <xdr:twoCellAnchor>
    <xdr:from>
      <xdr:col>15</xdr:col>
      <xdr:colOff>346363</xdr:colOff>
      <xdr:row>294</xdr:row>
      <xdr:rowOff>34636</xdr:rowOff>
    </xdr:from>
    <xdr:to>
      <xdr:col>17</xdr:col>
      <xdr:colOff>467591</xdr:colOff>
      <xdr:row>297</xdr:row>
      <xdr:rowOff>34636</xdr:rowOff>
    </xdr:to>
    <xdr:sp macro="" textlink="">
      <xdr:nvSpPr>
        <xdr:cNvPr id="429" name="正方形/長方形 428">
          <a:extLst>
            <a:ext uri="{FF2B5EF4-FFF2-40B4-BE49-F238E27FC236}">
              <a16:creationId xmlns:a16="http://schemas.microsoft.com/office/drawing/2014/main" id="{00000000-0008-0000-0400-0000AD010000}"/>
            </a:ext>
          </a:extLst>
        </xdr:cNvPr>
        <xdr:cNvSpPr/>
      </xdr:nvSpPr>
      <xdr:spPr>
        <a:xfrm>
          <a:off x="9698181" y="60215318"/>
          <a:ext cx="1506683" cy="727363"/>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138545</xdr:colOff>
      <xdr:row>292</xdr:row>
      <xdr:rowOff>173183</xdr:rowOff>
    </xdr:from>
    <xdr:to>
      <xdr:col>16</xdr:col>
      <xdr:colOff>155864</xdr:colOff>
      <xdr:row>295</xdr:row>
      <xdr:rowOff>17320</xdr:rowOff>
    </xdr:to>
    <xdr:sp macro="" textlink="">
      <xdr:nvSpPr>
        <xdr:cNvPr id="427" name="下カーブ矢印 426">
          <a:extLst>
            <a:ext uri="{FF2B5EF4-FFF2-40B4-BE49-F238E27FC236}">
              <a16:creationId xmlns:a16="http://schemas.microsoft.com/office/drawing/2014/main" id="{00000000-0008-0000-0400-0000AB010000}"/>
            </a:ext>
          </a:extLst>
        </xdr:cNvPr>
        <xdr:cNvSpPr/>
      </xdr:nvSpPr>
      <xdr:spPr bwMode="auto">
        <a:xfrm>
          <a:off x="8797636" y="59868956"/>
          <a:ext cx="1402773" cy="571500"/>
        </a:xfrm>
        <a:prstGeom prst="curvedDown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554182</xdr:colOff>
      <xdr:row>265</xdr:row>
      <xdr:rowOff>51956</xdr:rowOff>
    </xdr:from>
    <xdr:to>
      <xdr:col>14</xdr:col>
      <xdr:colOff>519545</xdr:colOff>
      <xdr:row>267</xdr:row>
      <xdr:rowOff>173183</xdr:rowOff>
    </xdr:to>
    <xdr:sp macro="" textlink="">
      <xdr:nvSpPr>
        <xdr:cNvPr id="430" name="正方形/長方形 429">
          <a:extLst>
            <a:ext uri="{FF2B5EF4-FFF2-40B4-BE49-F238E27FC236}">
              <a16:creationId xmlns:a16="http://schemas.microsoft.com/office/drawing/2014/main" id="{00000000-0008-0000-0400-0000AE010000}"/>
            </a:ext>
          </a:extLst>
        </xdr:cNvPr>
        <xdr:cNvSpPr/>
      </xdr:nvSpPr>
      <xdr:spPr>
        <a:xfrm>
          <a:off x="6442364" y="53201456"/>
          <a:ext cx="2736272" cy="606136"/>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681280</xdr:colOff>
      <xdr:row>264</xdr:row>
      <xdr:rowOff>173181</xdr:rowOff>
    </xdr:from>
    <xdr:to>
      <xdr:col>3</xdr:col>
      <xdr:colOff>42981</xdr:colOff>
      <xdr:row>271</xdr:row>
      <xdr:rowOff>1219</xdr:rowOff>
    </xdr:to>
    <xdr:sp macro="" textlink="">
      <xdr:nvSpPr>
        <xdr:cNvPr id="431" name="右カーブ矢印 430">
          <a:extLst>
            <a:ext uri="{FF2B5EF4-FFF2-40B4-BE49-F238E27FC236}">
              <a16:creationId xmlns:a16="http://schemas.microsoft.com/office/drawing/2014/main" id="{00000000-0008-0000-0400-0000AF010000}"/>
            </a:ext>
          </a:extLst>
        </xdr:cNvPr>
        <xdr:cNvSpPr/>
      </xdr:nvSpPr>
      <xdr:spPr bwMode="auto">
        <a:xfrm rot="1744818">
          <a:off x="1027644" y="46291499"/>
          <a:ext cx="747155" cy="1525220"/>
        </a:xfrm>
        <a:prstGeom prst="curvedRightArrow">
          <a:avLst/>
        </a:prstGeom>
        <a:solidFill>
          <a:srgbClr val="92D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536864</xdr:colOff>
      <xdr:row>267</xdr:row>
      <xdr:rowOff>173183</xdr:rowOff>
    </xdr:from>
    <xdr:to>
      <xdr:col>14</xdr:col>
      <xdr:colOff>510886</xdr:colOff>
      <xdr:row>276</xdr:row>
      <xdr:rowOff>225138</xdr:rowOff>
    </xdr:to>
    <xdr:cxnSp macro="">
      <xdr:nvCxnSpPr>
        <xdr:cNvPr id="433" name="直線矢印コネクタ 432">
          <a:extLst>
            <a:ext uri="{FF2B5EF4-FFF2-40B4-BE49-F238E27FC236}">
              <a16:creationId xmlns:a16="http://schemas.microsoft.com/office/drawing/2014/main" id="{00000000-0008-0000-0400-0000B1010000}"/>
            </a:ext>
          </a:extLst>
        </xdr:cNvPr>
        <xdr:cNvCxnSpPr>
          <a:stCxn id="430" idx="2"/>
          <a:endCxn id="428" idx="0"/>
        </xdr:cNvCxnSpPr>
      </xdr:nvCxnSpPr>
      <xdr:spPr bwMode="auto">
        <a:xfrm>
          <a:off x="7810500" y="62501319"/>
          <a:ext cx="1359477" cy="2234046"/>
        </a:xfrm>
        <a:prstGeom prst="straightConnector1">
          <a:avLst/>
        </a:prstGeom>
        <a:solidFill>
          <a:srgbClr xmlns:mc="http://schemas.openxmlformats.org/markup-compatibility/2006" xmlns:a14="http://schemas.microsoft.com/office/drawing/2010/main" val="FFFFFF" mc:Ignorable="a14" a14:legacySpreadsheetColorIndex="9"/>
        </a:solidFill>
        <a:ln w="50800" cap="flat" cmpd="sng" algn="ctr">
          <a:solidFill>
            <a:srgbClr val="92D05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510886</xdr:colOff>
      <xdr:row>282</xdr:row>
      <xdr:rowOff>190502</xdr:rowOff>
    </xdr:from>
    <xdr:to>
      <xdr:col>16</xdr:col>
      <xdr:colOff>406978</xdr:colOff>
      <xdr:row>294</xdr:row>
      <xdr:rowOff>34636</xdr:rowOff>
    </xdr:to>
    <xdr:cxnSp macro="">
      <xdr:nvCxnSpPr>
        <xdr:cNvPr id="435" name="直線矢印コネクタ 434">
          <a:extLst>
            <a:ext uri="{FF2B5EF4-FFF2-40B4-BE49-F238E27FC236}">
              <a16:creationId xmlns:a16="http://schemas.microsoft.com/office/drawing/2014/main" id="{00000000-0008-0000-0400-0000B3010000}"/>
            </a:ext>
          </a:extLst>
        </xdr:cNvPr>
        <xdr:cNvCxnSpPr>
          <a:stCxn id="429" idx="0"/>
          <a:endCxn id="428" idx="2"/>
        </xdr:cNvCxnSpPr>
      </xdr:nvCxnSpPr>
      <xdr:spPr bwMode="auto">
        <a:xfrm flipH="1" flipV="1">
          <a:off x="9169977" y="66155457"/>
          <a:ext cx="1281546" cy="2753588"/>
        </a:xfrm>
        <a:prstGeom prst="straightConnector1">
          <a:avLst/>
        </a:prstGeom>
        <a:solidFill>
          <a:srgbClr xmlns:mc="http://schemas.openxmlformats.org/markup-compatibility/2006" xmlns:a14="http://schemas.microsoft.com/office/drawing/2010/main" val="FFFFFF" mc:Ignorable="a14" a14:legacySpreadsheetColorIndex="9"/>
        </a:solidFill>
        <a:ln w="50800" cap="flat" cmpd="sng" algn="ctr">
          <a:solidFill>
            <a:srgbClr val="92D05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51957</xdr:colOff>
      <xdr:row>276</xdr:row>
      <xdr:rowOff>225137</xdr:rowOff>
    </xdr:from>
    <xdr:to>
      <xdr:col>7</xdr:col>
      <xdr:colOff>606137</xdr:colOff>
      <xdr:row>282</xdr:row>
      <xdr:rowOff>138546</xdr:rowOff>
    </xdr:to>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2476502" y="64735364"/>
          <a:ext cx="2632362" cy="1368137"/>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b="1">
              <a:latin typeface="游ゴシック" panose="020B0400000000000000" pitchFamily="50" charset="-128"/>
              <a:ea typeface="游ゴシック" panose="020B0400000000000000" pitchFamily="50" charset="-128"/>
            </a:rPr>
            <a:t>②色付き（薄い黄色）のセルを順番通りに入力してください。</a:t>
          </a:r>
        </a:p>
      </xdr:txBody>
    </xdr:sp>
    <xdr:clientData/>
  </xdr:twoCellAnchor>
  <xdr:twoCellAnchor>
    <xdr:from>
      <xdr:col>3</xdr:col>
      <xdr:colOff>350074</xdr:colOff>
      <xdr:row>264</xdr:row>
      <xdr:rowOff>23503</xdr:rowOff>
    </xdr:from>
    <xdr:to>
      <xdr:col>5</xdr:col>
      <xdr:colOff>37110</xdr:colOff>
      <xdr:row>265</xdr:row>
      <xdr:rowOff>197921</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81892" y="61624276"/>
          <a:ext cx="1072491" cy="416872"/>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404503</xdr:colOff>
      <xdr:row>259</xdr:row>
      <xdr:rowOff>184314</xdr:rowOff>
    </xdr:from>
    <xdr:to>
      <xdr:col>8</xdr:col>
      <xdr:colOff>611050</xdr:colOff>
      <xdr:row>263</xdr:row>
      <xdr:rowOff>156981</xdr:rowOff>
    </xdr:to>
    <xdr:pic>
      <xdr:nvPicPr>
        <xdr:cNvPr id="403" name="図 402">
          <a:extLst>
            <a:ext uri="{FF2B5EF4-FFF2-40B4-BE49-F238E27FC236}">
              <a16:creationId xmlns:a16="http://schemas.microsoft.com/office/drawing/2014/main" id="{00000000-0008-0000-0400-000093010000}"/>
            </a:ext>
          </a:extLst>
        </xdr:cNvPr>
        <xdr:cNvPicPr>
          <a:picLocks noChangeAspect="1"/>
        </xdr:cNvPicPr>
      </xdr:nvPicPr>
      <xdr:blipFill>
        <a:blip xmlns:r="http://schemas.openxmlformats.org/officeDocument/2006/relationships" r:embed="rId45"/>
        <a:stretch>
          <a:fillRect/>
        </a:stretch>
      </xdr:blipFill>
      <xdr:spPr>
        <a:xfrm>
          <a:off x="3521776" y="60572814"/>
          <a:ext cx="2284729" cy="942485"/>
        </a:xfrm>
        <a:prstGeom prst="rect">
          <a:avLst/>
        </a:prstGeom>
        <a:ln>
          <a:solidFill>
            <a:srgbClr val="FF0000"/>
          </a:solidFill>
        </a:ln>
        <a:effectLst>
          <a:outerShdw blurRad="50800" dist="38100" dir="2700000" algn="tl" rotWithShape="0">
            <a:prstClr val="black">
              <a:alpha val="40000"/>
            </a:prstClr>
          </a:outerShdw>
        </a:effectLst>
      </xdr:spPr>
    </xdr:pic>
    <xdr:clientData/>
  </xdr:twoCellAnchor>
  <xdr:twoCellAnchor>
    <xdr:from>
      <xdr:col>5</xdr:col>
      <xdr:colOff>384711</xdr:colOff>
      <xdr:row>259</xdr:row>
      <xdr:rowOff>184316</xdr:rowOff>
    </xdr:from>
    <xdr:to>
      <xdr:col>8</xdr:col>
      <xdr:colOff>595002</xdr:colOff>
      <xdr:row>263</xdr:row>
      <xdr:rowOff>157101</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3501984" y="60572816"/>
          <a:ext cx="2288473" cy="942603"/>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336467</xdr:colOff>
      <xdr:row>259</xdr:row>
      <xdr:rowOff>197922</xdr:rowOff>
    </xdr:from>
    <xdr:to>
      <xdr:col>5</xdr:col>
      <xdr:colOff>390896</xdr:colOff>
      <xdr:row>263</xdr:row>
      <xdr:rowOff>238744</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bwMode="auto">
        <a:xfrm flipV="1">
          <a:off x="2068285" y="60586422"/>
          <a:ext cx="1439884" cy="101064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37110</xdr:colOff>
      <xdr:row>263</xdr:row>
      <xdr:rowOff>157101</xdr:rowOff>
    </xdr:from>
    <xdr:to>
      <xdr:col>8</xdr:col>
      <xdr:colOff>608609</xdr:colOff>
      <xdr:row>265</xdr:row>
      <xdr:rowOff>184315</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bwMode="auto">
        <a:xfrm flipV="1">
          <a:off x="3154383" y="61515419"/>
          <a:ext cx="2649681" cy="51212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103908</xdr:colOff>
      <xdr:row>266</xdr:row>
      <xdr:rowOff>34637</xdr:rowOff>
    </xdr:from>
    <xdr:to>
      <xdr:col>7</xdr:col>
      <xdr:colOff>640773</xdr:colOff>
      <xdr:row>270</xdr:row>
      <xdr:rowOff>86591</xdr:rowOff>
    </xdr:to>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2528453" y="62120319"/>
          <a:ext cx="2615047" cy="1021772"/>
        </a:xfrm>
        <a:prstGeom prst="rect">
          <a:avLst/>
        </a:prstGeom>
        <a:solidFill>
          <a:srgbClr val="FFFFCC"/>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b="1">
              <a:latin typeface="游ゴシック" panose="020B0400000000000000" pitchFamily="50" charset="-128"/>
              <a:ea typeface="游ゴシック" panose="020B0400000000000000" pitchFamily="50" charset="-128"/>
            </a:rPr>
            <a:t>①前回の判定をプルダウンから選択します。</a:t>
          </a:r>
        </a:p>
      </xdr:txBody>
    </xdr:sp>
    <xdr:clientData/>
  </xdr:twoCellAnchor>
  <xdr:twoCellAnchor editAs="oneCell">
    <xdr:from>
      <xdr:col>1</xdr:col>
      <xdr:colOff>403585</xdr:colOff>
      <xdr:row>404</xdr:row>
      <xdr:rowOff>138545</xdr:rowOff>
    </xdr:from>
    <xdr:to>
      <xdr:col>11</xdr:col>
      <xdr:colOff>207820</xdr:colOff>
      <xdr:row>447</xdr:row>
      <xdr:rowOff>43206</xdr:rowOff>
    </xdr:to>
    <xdr:pic>
      <xdr:nvPicPr>
        <xdr:cNvPr id="408" name="図 407">
          <a:extLst>
            <a:ext uri="{FF2B5EF4-FFF2-40B4-BE49-F238E27FC236}">
              <a16:creationId xmlns:a16="http://schemas.microsoft.com/office/drawing/2014/main" id="{00000000-0008-0000-0400-00009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949" y="94695818"/>
          <a:ext cx="6731507" cy="10330206"/>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oneCellAnchor>
    <xdr:from>
      <xdr:col>6</xdr:col>
      <xdr:colOff>341632</xdr:colOff>
      <xdr:row>257</xdr:row>
      <xdr:rowOff>0</xdr:rowOff>
    </xdr:from>
    <xdr:ext cx="184731" cy="405432"/>
    <xdr:sp macro="" textlink="">
      <xdr:nvSpPr>
        <xdr:cNvPr id="416" name="正方形/長方形 415">
          <a:extLst>
            <a:ext uri="{FF2B5EF4-FFF2-40B4-BE49-F238E27FC236}">
              <a16:creationId xmlns:a16="http://schemas.microsoft.com/office/drawing/2014/main" id="{00000000-0008-0000-0400-0000A0010000}"/>
            </a:ext>
          </a:extLst>
        </xdr:cNvPr>
        <xdr:cNvSpPr/>
      </xdr:nvSpPr>
      <xdr:spPr>
        <a:xfrm>
          <a:off x="4151632" y="62208947"/>
          <a:ext cx="184731" cy="405432"/>
        </a:xfrm>
        <a:prstGeom prst="rect">
          <a:avLst/>
        </a:prstGeom>
        <a:noFill/>
      </xdr:spPr>
      <xdr:txBody>
        <a:bodyPr wrap="none" lIns="91440" tIns="45720" rIns="91440" bIns="45720">
          <a:spAutoFit/>
        </a:bodyPr>
        <a:lstStyle/>
        <a:p>
          <a:pPr algn="ctr"/>
          <a:endParaRPr lang="en-US" altLang="ja-JP"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editAs="oneCell">
    <xdr:from>
      <xdr:col>1</xdr:col>
      <xdr:colOff>277090</xdr:colOff>
      <xdr:row>323</xdr:row>
      <xdr:rowOff>121227</xdr:rowOff>
    </xdr:from>
    <xdr:to>
      <xdr:col>8</xdr:col>
      <xdr:colOff>536862</xdr:colOff>
      <xdr:row>334</xdr:row>
      <xdr:rowOff>19351</xdr:rowOff>
    </xdr:to>
    <xdr:pic>
      <xdr:nvPicPr>
        <xdr:cNvPr id="447" name="図 446">
          <a:extLst>
            <a:ext uri="{FF2B5EF4-FFF2-40B4-BE49-F238E27FC236}">
              <a16:creationId xmlns:a16="http://schemas.microsoft.com/office/drawing/2014/main" id="{00000000-0008-0000-0400-0000BF01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23454" y="71420182"/>
          <a:ext cx="5108863" cy="2565125"/>
        </a:xfrm>
        <a:prstGeom prst="rect">
          <a:avLst/>
        </a:prstGeom>
        <a:solidFill>
          <a:srgbClr xmlns:mc="http://schemas.openxmlformats.org/markup-compatibility/2006" xmlns:a14="http://schemas.microsoft.com/office/drawing/2010/main" val="FFFFFF" mc:Ignorable="a14" a14:legacySpreadsheetColorIndex="9"/>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9</xdr:col>
      <xdr:colOff>381000</xdr:colOff>
      <xdr:row>323</xdr:row>
      <xdr:rowOff>121229</xdr:rowOff>
    </xdr:from>
    <xdr:to>
      <xdr:col>17</xdr:col>
      <xdr:colOff>615869</xdr:colOff>
      <xdr:row>334</xdr:row>
      <xdr:rowOff>1782</xdr:rowOff>
    </xdr:to>
    <xdr:pic>
      <xdr:nvPicPr>
        <xdr:cNvPr id="448" name="図 447">
          <a:extLst>
            <a:ext uri="{FF2B5EF4-FFF2-40B4-BE49-F238E27FC236}">
              <a16:creationId xmlns:a16="http://schemas.microsoft.com/office/drawing/2014/main" id="{00000000-0008-0000-0400-0000C001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6269182" y="71420184"/>
          <a:ext cx="5083960" cy="2545296"/>
        </a:xfrm>
        <a:prstGeom prst="rect">
          <a:avLst/>
        </a:prstGeom>
        <a:solidFill>
          <a:srgbClr xmlns:mc="http://schemas.openxmlformats.org/markup-compatibility/2006" xmlns:a14="http://schemas.microsoft.com/office/drawing/2010/main" val="FFFFFF" mc:Ignorable="a14" a14:legacySpreadsheetColorIndex="9"/>
        </a:solidFill>
        <a:ln>
          <a:solidFill>
            <a:schemeClr val="tx1"/>
          </a:solidFill>
        </a:ln>
        <a:effectLst>
          <a:outerShdw blurRad="50800" dist="38100" dir="2700000" algn="tl" rotWithShape="0">
            <a:prstClr val="black">
              <a:alpha val="40000"/>
            </a:prstClr>
          </a:outerShdw>
        </a:effectLst>
      </xdr:spPr>
    </xdr:pic>
    <xdr:clientData/>
  </xdr:twoCellAnchor>
  <xdr:twoCellAnchor>
    <xdr:from>
      <xdr:col>5</xdr:col>
      <xdr:colOff>502228</xdr:colOff>
      <xdr:row>325</xdr:row>
      <xdr:rowOff>138545</xdr:rowOff>
    </xdr:from>
    <xdr:to>
      <xdr:col>6</xdr:col>
      <xdr:colOff>346364</xdr:colOff>
      <xdr:row>332</xdr:row>
      <xdr:rowOff>173182</xdr:rowOff>
    </xdr:to>
    <xdr:sp macro="" textlink="">
      <xdr:nvSpPr>
        <xdr:cNvPr id="449" name="正方形/長方形 448">
          <a:extLst>
            <a:ext uri="{FF2B5EF4-FFF2-40B4-BE49-F238E27FC236}">
              <a16:creationId xmlns:a16="http://schemas.microsoft.com/office/drawing/2014/main" id="{00000000-0008-0000-0400-0000C1010000}"/>
            </a:ext>
          </a:extLst>
        </xdr:cNvPr>
        <xdr:cNvSpPr/>
      </xdr:nvSpPr>
      <xdr:spPr>
        <a:xfrm>
          <a:off x="3619501" y="71922409"/>
          <a:ext cx="536863" cy="1731818"/>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606136</xdr:colOff>
      <xdr:row>325</xdr:row>
      <xdr:rowOff>121227</xdr:rowOff>
    </xdr:from>
    <xdr:to>
      <xdr:col>15</xdr:col>
      <xdr:colOff>450272</xdr:colOff>
      <xdr:row>332</xdr:row>
      <xdr:rowOff>155864</xdr:rowOff>
    </xdr:to>
    <xdr:sp macro="" textlink="">
      <xdr:nvSpPr>
        <xdr:cNvPr id="450" name="正方形/長方形 449">
          <a:extLst>
            <a:ext uri="{FF2B5EF4-FFF2-40B4-BE49-F238E27FC236}">
              <a16:creationId xmlns:a16="http://schemas.microsoft.com/office/drawing/2014/main" id="{00000000-0008-0000-0400-0000C2010000}"/>
            </a:ext>
          </a:extLst>
        </xdr:cNvPr>
        <xdr:cNvSpPr/>
      </xdr:nvSpPr>
      <xdr:spPr>
        <a:xfrm>
          <a:off x="9265227" y="71905091"/>
          <a:ext cx="536863" cy="1731818"/>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121227</xdr:colOff>
      <xdr:row>327</xdr:row>
      <xdr:rowOff>138546</xdr:rowOff>
    </xdr:from>
    <xdr:to>
      <xdr:col>10</xdr:col>
      <xdr:colOff>259773</xdr:colOff>
      <xdr:row>330</xdr:row>
      <xdr:rowOff>225136</xdr:rowOff>
    </xdr:to>
    <xdr:sp macro="" textlink="">
      <xdr:nvSpPr>
        <xdr:cNvPr id="27" name="楕円 26">
          <a:extLst>
            <a:ext uri="{FF2B5EF4-FFF2-40B4-BE49-F238E27FC236}">
              <a16:creationId xmlns:a16="http://schemas.microsoft.com/office/drawing/2014/main" id="{00000000-0008-0000-0400-00001B000000}"/>
            </a:ext>
          </a:extLst>
        </xdr:cNvPr>
        <xdr:cNvSpPr/>
      </xdr:nvSpPr>
      <xdr:spPr bwMode="auto">
        <a:xfrm>
          <a:off x="6009409" y="72372682"/>
          <a:ext cx="831273" cy="813954"/>
        </a:xfrm>
        <a:prstGeom prst="ellipse">
          <a:avLst/>
        </a:prstGeom>
        <a:noFill/>
        <a:ln w="635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183839</xdr:colOff>
      <xdr:row>332</xdr:row>
      <xdr:rowOff>155864</xdr:rowOff>
    </xdr:from>
    <xdr:to>
      <xdr:col>15</xdr:col>
      <xdr:colOff>190500</xdr:colOff>
      <xdr:row>334</xdr:row>
      <xdr:rowOff>80597</xdr:rowOff>
    </xdr:to>
    <xdr:cxnSp macro="">
      <xdr:nvCxnSpPr>
        <xdr:cNvPr id="451" name="直線矢印コネクタ 450">
          <a:extLst>
            <a:ext uri="{FF2B5EF4-FFF2-40B4-BE49-F238E27FC236}">
              <a16:creationId xmlns:a16="http://schemas.microsoft.com/office/drawing/2014/main" id="{00000000-0008-0000-0400-0000C3010000}"/>
            </a:ext>
          </a:extLst>
        </xdr:cNvPr>
        <xdr:cNvCxnSpPr>
          <a:stCxn id="450" idx="2"/>
        </xdr:cNvCxnSpPr>
      </xdr:nvCxnSpPr>
      <xdr:spPr bwMode="auto">
        <a:xfrm>
          <a:off x="9503685" y="73644902"/>
          <a:ext cx="6661" cy="408310"/>
        </a:xfrm>
        <a:prstGeom prst="straightConnector1">
          <a:avLst/>
        </a:prstGeom>
        <a:solidFill>
          <a:srgbClr xmlns:mc="http://schemas.openxmlformats.org/markup-compatibility/2006" xmlns:a14="http://schemas.microsoft.com/office/drawing/2010/main" val="FFFFFF" mc:Ignorable="a14" a14:legacySpreadsheetColorIndex="9"/>
        </a:solidFill>
        <a:ln w="50800" cap="flat" cmpd="sng" algn="ctr">
          <a:solidFill>
            <a:srgbClr val="92D05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44824</xdr:colOff>
      <xdr:row>334</xdr:row>
      <xdr:rowOff>80597</xdr:rowOff>
    </xdr:from>
    <xdr:to>
      <xdr:col>15</xdr:col>
      <xdr:colOff>219808</xdr:colOff>
      <xdr:row>334</xdr:row>
      <xdr:rowOff>89648</xdr:rowOff>
    </xdr:to>
    <xdr:cxnSp macro="">
      <xdr:nvCxnSpPr>
        <xdr:cNvPr id="452" name="直線矢印コネクタ 451">
          <a:extLst>
            <a:ext uri="{FF2B5EF4-FFF2-40B4-BE49-F238E27FC236}">
              <a16:creationId xmlns:a16="http://schemas.microsoft.com/office/drawing/2014/main" id="{00000000-0008-0000-0400-0000C4010000}"/>
            </a:ext>
          </a:extLst>
        </xdr:cNvPr>
        <xdr:cNvCxnSpPr/>
      </xdr:nvCxnSpPr>
      <xdr:spPr bwMode="auto">
        <a:xfrm flipH="1">
          <a:off x="3840170" y="74053212"/>
          <a:ext cx="5699484" cy="9051"/>
        </a:xfrm>
        <a:prstGeom prst="straightConnector1">
          <a:avLst/>
        </a:prstGeom>
        <a:solidFill>
          <a:srgbClr xmlns:mc="http://schemas.openxmlformats.org/markup-compatibility/2006" xmlns:a14="http://schemas.microsoft.com/office/drawing/2010/main" val="FFFFFF" mc:Ignorable="a14" a14:legacySpreadsheetColorIndex="9"/>
        </a:solidFill>
        <a:ln w="50800" cap="flat" cmpd="sng" algn="ctr">
          <a:solidFill>
            <a:srgbClr val="92D050"/>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65942</xdr:colOff>
      <xdr:row>332</xdr:row>
      <xdr:rowOff>183174</xdr:rowOff>
    </xdr:from>
    <xdr:to>
      <xdr:col>6</xdr:col>
      <xdr:colOff>72603</xdr:colOff>
      <xdr:row>334</xdr:row>
      <xdr:rowOff>107907</xdr:rowOff>
    </xdr:to>
    <xdr:cxnSp macro="">
      <xdr:nvCxnSpPr>
        <xdr:cNvPr id="453" name="直線矢印コネクタ 452">
          <a:extLst>
            <a:ext uri="{FF2B5EF4-FFF2-40B4-BE49-F238E27FC236}">
              <a16:creationId xmlns:a16="http://schemas.microsoft.com/office/drawing/2014/main" id="{00000000-0008-0000-0400-0000C5010000}"/>
            </a:ext>
          </a:extLst>
        </xdr:cNvPr>
        <xdr:cNvCxnSpPr/>
      </xdr:nvCxnSpPr>
      <xdr:spPr bwMode="auto">
        <a:xfrm>
          <a:off x="3861288" y="73672212"/>
          <a:ext cx="6661" cy="408310"/>
        </a:xfrm>
        <a:prstGeom prst="straightConnector1">
          <a:avLst/>
        </a:prstGeom>
        <a:solidFill>
          <a:srgbClr xmlns:mc="http://schemas.openxmlformats.org/markup-compatibility/2006" xmlns:a14="http://schemas.microsoft.com/office/drawing/2010/main" val="FFFFFF" mc:Ignorable="a14" a14:legacySpreadsheetColorIndex="9"/>
        </a:solidFill>
        <a:ln w="50800" cap="flat" cmpd="sng" algn="ctr">
          <a:solidFill>
            <a:srgbClr val="92D050"/>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672353</xdr:colOff>
      <xdr:row>313</xdr:row>
      <xdr:rowOff>33617</xdr:rowOff>
    </xdr:from>
    <xdr:to>
      <xdr:col>17</xdr:col>
      <xdr:colOff>655036</xdr:colOff>
      <xdr:row>316</xdr:row>
      <xdr:rowOff>212912</xdr:rowOff>
    </xdr:to>
    <xdr:sp macro="" textlink="">
      <xdr:nvSpPr>
        <xdr:cNvPr id="410" name="額縁 409">
          <a:hlinkClick xmlns:r="http://schemas.openxmlformats.org/officeDocument/2006/relationships" r:id="rId48"/>
          <a:extLst>
            <a:ext uri="{FF2B5EF4-FFF2-40B4-BE49-F238E27FC236}">
              <a16:creationId xmlns:a16="http://schemas.microsoft.com/office/drawing/2014/main" id="{00000000-0008-0000-0400-00009A010000}"/>
            </a:ext>
          </a:extLst>
        </xdr:cNvPr>
        <xdr:cNvSpPr/>
      </xdr:nvSpPr>
      <xdr:spPr>
        <a:xfrm>
          <a:off x="9233647" y="71627999"/>
          <a:ext cx="2033360" cy="896472"/>
        </a:xfrm>
        <a:prstGeom prst="bevel">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ja-JP" altLang="en-US" sz="1400" b="1">
              <a:latin typeface="游ゴシック" panose="020B0400000000000000" pitchFamily="50" charset="-128"/>
              <a:ea typeface="游ゴシック" panose="020B0400000000000000" pitchFamily="50" charset="-128"/>
            </a:rPr>
            <a:t>（参考）</a:t>
          </a:r>
          <a:endParaRPr kumimoji="1" lang="en-US" altLang="ja-JP" sz="1400" b="1">
            <a:latin typeface="游ゴシック" panose="020B0400000000000000" pitchFamily="50" charset="-128"/>
            <a:ea typeface="游ゴシック" panose="020B0400000000000000" pitchFamily="50" charset="-128"/>
          </a:endParaRPr>
        </a:p>
        <a:p>
          <a:pPr algn="ctr"/>
          <a:r>
            <a:rPr kumimoji="1" lang="ja-JP" altLang="en-US" sz="1400" b="1">
              <a:latin typeface="游ゴシック" panose="020B0400000000000000" pitchFamily="50" charset="-128"/>
              <a:ea typeface="游ゴシック" panose="020B0400000000000000" pitchFamily="50" charset="-128"/>
            </a:rPr>
            <a:t>前回判定とは？</a:t>
          </a:r>
        </a:p>
      </xdr:txBody>
    </xdr:sp>
    <xdr:clientData/>
  </xdr:twoCellAnchor>
  <xdr:twoCellAnchor>
    <xdr:from>
      <xdr:col>12</xdr:col>
      <xdr:colOff>103908</xdr:colOff>
      <xdr:row>310</xdr:row>
      <xdr:rowOff>192045</xdr:rowOff>
    </xdr:from>
    <xdr:to>
      <xdr:col>14</xdr:col>
      <xdr:colOff>634654</xdr:colOff>
      <xdr:row>312</xdr:row>
      <xdr:rowOff>178082</xdr:rowOff>
    </xdr:to>
    <xdr:sp macro="" textlink="">
      <xdr:nvSpPr>
        <xdr:cNvPr id="411" name="円形吹き出し 410">
          <a:extLst>
            <a:ext uri="{FF2B5EF4-FFF2-40B4-BE49-F238E27FC236}">
              <a16:creationId xmlns:a16="http://schemas.microsoft.com/office/drawing/2014/main" id="{00000000-0008-0000-0400-00009B010000}"/>
            </a:ext>
          </a:extLst>
        </xdr:cNvPr>
        <xdr:cNvSpPr/>
      </xdr:nvSpPr>
      <xdr:spPr>
        <a:xfrm>
          <a:off x="8070272" y="72703272"/>
          <a:ext cx="1223473" cy="470946"/>
        </a:xfrm>
        <a:prstGeom prst="wedgeEllipseCallout">
          <a:avLst>
            <a:gd name="adj1" fmla="val 30467"/>
            <a:gd name="adj2" fmla="val 6489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218854</xdr:colOff>
      <xdr:row>310</xdr:row>
      <xdr:rowOff>173182</xdr:rowOff>
    </xdr:from>
    <xdr:to>
      <xdr:col>14</xdr:col>
      <xdr:colOff>561354</xdr:colOff>
      <xdr:row>312</xdr:row>
      <xdr:rowOff>166608</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8185218" y="72684409"/>
          <a:ext cx="1035227" cy="478335"/>
        </a:xfrm>
        <a:prstGeom prst="rect">
          <a:avLst/>
        </a:prstGeom>
        <a:noFill/>
      </xdr:spPr>
      <xdr:txBody>
        <a:bodyPr wrap="none" lIns="91440" tIns="45720" rIns="91440" bIns="45720">
          <a:noAutofit/>
        </a:bodyPr>
        <a:lstStyle/>
        <a:p>
          <a:pPr algn="ctr"/>
          <a:r>
            <a:rPr lang="en-US" altLang="ja-JP"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CLICK!</a:t>
          </a:r>
          <a:endParaRPr lang="ja-JP" altLang="en-US" sz="25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twoCellAnchor>
  <xdr:twoCellAnchor editAs="oneCell">
    <xdr:from>
      <xdr:col>1</xdr:col>
      <xdr:colOff>277090</xdr:colOff>
      <xdr:row>305</xdr:row>
      <xdr:rowOff>173181</xdr:rowOff>
    </xdr:from>
    <xdr:to>
      <xdr:col>6</xdr:col>
      <xdr:colOff>429490</xdr:colOff>
      <xdr:row>310</xdr:row>
      <xdr:rowOff>159327</xdr:rowOff>
    </xdr:to>
    <xdr:pic>
      <xdr:nvPicPr>
        <xdr:cNvPr id="417" name="図 416">
          <a:extLst>
            <a:ext uri="{FF2B5EF4-FFF2-40B4-BE49-F238E27FC236}">
              <a16:creationId xmlns:a16="http://schemas.microsoft.com/office/drawing/2014/main" id="{00000000-0008-0000-0400-0000A101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623454" y="71472136"/>
          <a:ext cx="3616036" cy="1198419"/>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7</xdr:col>
      <xdr:colOff>41191</xdr:colOff>
      <xdr:row>302</xdr:row>
      <xdr:rowOff>34677</xdr:rowOff>
    </xdr:from>
    <xdr:to>
      <xdr:col>11</xdr:col>
      <xdr:colOff>352575</xdr:colOff>
      <xdr:row>308</xdr:row>
      <xdr:rowOff>93896</xdr:rowOff>
    </xdr:to>
    <xdr:pic>
      <xdr:nvPicPr>
        <xdr:cNvPr id="420" name="図 419">
          <a:extLst>
            <a:ext uri="{FF2B5EF4-FFF2-40B4-BE49-F238E27FC236}">
              <a16:creationId xmlns:a16="http://schemas.microsoft.com/office/drawing/2014/main" id="{00000000-0008-0000-0400-0000A4010000}"/>
            </a:ext>
          </a:extLst>
        </xdr:cNvPr>
        <xdr:cNvPicPr>
          <a:picLocks noChangeAspect="1"/>
        </xdr:cNvPicPr>
      </xdr:nvPicPr>
      <xdr:blipFill>
        <a:blip xmlns:r="http://schemas.openxmlformats.org/officeDocument/2006/relationships" r:embed="rId45"/>
        <a:stretch>
          <a:fillRect/>
        </a:stretch>
      </xdr:blipFill>
      <xdr:spPr>
        <a:xfrm>
          <a:off x="4543918" y="70848722"/>
          <a:ext cx="3082293" cy="1271492"/>
        </a:xfrm>
        <a:prstGeom prst="rect">
          <a:avLst/>
        </a:prstGeom>
        <a:ln>
          <a:solidFill>
            <a:srgbClr val="FF0000"/>
          </a:solidFill>
        </a:ln>
        <a:effectLst>
          <a:outerShdw blurRad="50800" dist="38100" dir="2700000" algn="tl" rotWithShape="0">
            <a:prstClr val="black">
              <a:alpha val="40000"/>
            </a:prstClr>
          </a:outerShdw>
        </a:effectLst>
      </xdr:spPr>
    </xdr:pic>
    <xdr:clientData/>
  </xdr:twoCellAnchor>
  <xdr:twoCellAnchor>
    <xdr:from>
      <xdr:col>7</xdr:col>
      <xdr:colOff>17318</xdr:colOff>
      <xdr:row>302</xdr:row>
      <xdr:rowOff>34636</xdr:rowOff>
    </xdr:from>
    <xdr:to>
      <xdr:col>11</xdr:col>
      <xdr:colOff>363682</xdr:colOff>
      <xdr:row>308</xdr:row>
      <xdr:rowOff>94014</xdr:rowOff>
    </xdr:to>
    <xdr:sp macro="" textlink="">
      <xdr:nvSpPr>
        <xdr:cNvPr id="423" name="正方形/長方形 422">
          <a:extLst>
            <a:ext uri="{FF2B5EF4-FFF2-40B4-BE49-F238E27FC236}">
              <a16:creationId xmlns:a16="http://schemas.microsoft.com/office/drawing/2014/main" id="{00000000-0008-0000-0400-0000A7010000}"/>
            </a:ext>
          </a:extLst>
        </xdr:cNvPr>
        <xdr:cNvSpPr/>
      </xdr:nvSpPr>
      <xdr:spPr>
        <a:xfrm>
          <a:off x="4520045" y="70848681"/>
          <a:ext cx="3117273" cy="1271651"/>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302</xdr:row>
      <xdr:rowOff>86591</xdr:rowOff>
    </xdr:from>
    <xdr:to>
      <xdr:col>7</xdr:col>
      <xdr:colOff>17318</xdr:colOff>
      <xdr:row>309</xdr:row>
      <xdr:rowOff>34637</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bwMode="auto">
        <a:xfrm flipV="1">
          <a:off x="1731818" y="70900636"/>
          <a:ext cx="2788227" cy="140277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502228</xdr:colOff>
      <xdr:row>308</xdr:row>
      <xdr:rowOff>138546</xdr:rowOff>
    </xdr:from>
    <xdr:to>
      <xdr:col>11</xdr:col>
      <xdr:colOff>363682</xdr:colOff>
      <xdr:row>310</xdr:row>
      <xdr:rowOff>138546</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bwMode="auto">
        <a:xfrm flipV="1">
          <a:off x="2926773" y="72164864"/>
          <a:ext cx="4710545" cy="484909"/>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0</xdr:colOff>
      <xdr:row>308</xdr:row>
      <xdr:rowOff>225137</xdr:rowOff>
    </xdr:from>
    <xdr:to>
      <xdr:col>5</xdr:col>
      <xdr:colOff>0</xdr:colOff>
      <xdr:row>310</xdr:row>
      <xdr:rowOff>157100</xdr:rowOff>
    </xdr:to>
    <xdr:sp macro="" textlink="">
      <xdr:nvSpPr>
        <xdr:cNvPr id="436" name="正方形/長方形 435">
          <a:extLst>
            <a:ext uri="{FF2B5EF4-FFF2-40B4-BE49-F238E27FC236}">
              <a16:creationId xmlns:a16="http://schemas.microsoft.com/office/drawing/2014/main" id="{00000000-0008-0000-0400-0000B4010000}"/>
            </a:ext>
          </a:extLst>
        </xdr:cNvPr>
        <xdr:cNvSpPr/>
      </xdr:nvSpPr>
      <xdr:spPr>
        <a:xfrm>
          <a:off x="1731818" y="72251455"/>
          <a:ext cx="1385455" cy="416872"/>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256190</xdr:colOff>
      <xdr:row>315</xdr:row>
      <xdr:rowOff>88115</xdr:rowOff>
    </xdr:from>
    <xdr:to>
      <xdr:col>14</xdr:col>
      <xdr:colOff>417719</xdr:colOff>
      <xdr:row>316</xdr:row>
      <xdr:rowOff>74584</xdr:rowOff>
    </xdr:to>
    <xdr:sp macro="" textlink="">
      <xdr:nvSpPr>
        <xdr:cNvPr id="440" name="右矢印 439">
          <a:extLst>
            <a:ext uri="{FF2B5EF4-FFF2-40B4-BE49-F238E27FC236}">
              <a16:creationId xmlns:a16="http://schemas.microsoft.com/office/drawing/2014/main" id="{00000000-0008-0000-0400-0000B8010000}"/>
            </a:ext>
          </a:extLst>
        </xdr:cNvPr>
        <xdr:cNvSpPr/>
      </xdr:nvSpPr>
      <xdr:spPr>
        <a:xfrm>
          <a:off x="8125811" y="72504391"/>
          <a:ext cx="870977" cy="222952"/>
        </a:xfrm>
        <a:prstGeom prst="rightArrow">
          <a:avLst/>
        </a:prstGeom>
        <a:noFill/>
        <a:ln cmpd="db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272142</xdr:colOff>
      <xdr:row>353</xdr:row>
      <xdr:rowOff>208674</xdr:rowOff>
    </xdr:from>
    <xdr:to>
      <xdr:col>17</xdr:col>
      <xdr:colOff>582353</xdr:colOff>
      <xdr:row>359</xdr:row>
      <xdr:rowOff>108861</xdr:rowOff>
    </xdr:to>
    <xdr:pic>
      <xdr:nvPicPr>
        <xdr:cNvPr id="47" name="図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0"/>
        <a:stretch>
          <a:fillRect/>
        </a:stretch>
      </xdr:blipFill>
      <xdr:spPr>
        <a:xfrm>
          <a:off x="625928" y="83511603"/>
          <a:ext cx="10542782" cy="1369758"/>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7</xdr:col>
      <xdr:colOff>27213</xdr:colOff>
      <xdr:row>343</xdr:row>
      <xdr:rowOff>68036</xdr:rowOff>
    </xdr:from>
    <xdr:to>
      <xdr:col>11</xdr:col>
      <xdr:colOff>587828</xdr:colOff>
      <xdr:row>352</xdr:row>
      <xdr:rowOff>106136</xdr:rowOff>
    </xdr:to>
    <xdr:pic>
      <xdr:nvPicPr>
        <xdr:cNvPr id="444" name="図 443">
          <a:extLst>
            <a:ext uri="{FF2B5EF4-FFF2-40B4-BE49-F238E27FC236}">
              <a16:creationId xmlns:a16="http://schemas.microsoft.com/office/drawing/2014/main" id="{00000000-0008-0000-0400-0000BC01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463142" y="80921679"/>
          <a:ext cx="3282043" cy="2242457"/>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14</xdr:col>
      <xdr:colOff>326572</xdr:colOff>
      <xdr:row>348</xdr:row>
      <xdr:rowOff>163286</xdr:rowOff>
    </xdr:from>
    <xdr:to>
      <xdr:col>17</xdr:col>
      <xdr:colOff>133120</xdr:colOff>
      <xdr:row>352</xdr:row>
      <xdr:rowOff>183572</xdr:rowOff>
    </xdr:to>
    <xdr:pic>
      <xdr:nvPicPr>
        <xdr:cNvPr id="58" name="図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52"/>
        <a:stretch>
          <a:fillRect/>
        </a:stretch>
      </xdr:blipFill>
      <xdr:spPr>
        <a:xfrm>
          <a:off x="8871858" y="81996643"/>
          <a:ext cx="1847619" cy="1000000"/>
        </a:xfrm>
        <a:prstGeom prst="rect">
          <a:avLst/>
        </a:prstGeom>
        <a:ln>
          <a:solidFill>
            <a:srgbClr val="92D050"/>
          </a:solidFill>
        </a:ln>
      </xdr:spPr>
    </xdr:pic>
    <xdr:clientData/>
  </xdr:twoCellAnchor>
  <xdr:twoCellAnchor>
    <xdr:from>
      <xdr:col>16</xdr:col>
      <xdr:colOff>449036</xdr:colOff>
      <xdr:row>354</xdr:row>
      <xdr:rowOff>81642</xdr:rowOff>
    </xdr:from>
    <xdr:to>
      <xdr:col>17</xdr:col>
      <xdr:colOff>585107</xdr:colOff>
      <xdr:row>357</xdr:row>
      <xdr:rowOff>149679</xdr:rowOff>
    </xdr:to>
    <xdr:sp macro="" textlink="">
      <xdr:nvSpPr>
        <xdr:cNvPr id="63" name="正方形/長方形 62">
          <a:extLst>
            <a:ext uri="{FF2B5EF4-FFF2-40B4-BE49-F238E27FC236}">
              <a16:creationId xmlns:a16="http://schemas.microsoft.com/office/drawing/2014/main" id="{00000000-0008-0000-0400-00003F000000}"/>
            </a:ext>
          </a:extLst>
        </xdr:cNvPr>
        <xdr:cNvSpPr/>
      </xdr:nvSpPr>
      <xdr:spPr bwMode="auto">
        <a:xfrm>
          <a:off x="10355036" y="83384571"/>
          <a:ext cx="816428" cy="802822"/>
        </a:xfrm>
        <a:prstGeom prst="rect">
          <a:avLst/>
        </a:prstGeom>
        <a:noFill/>
        <a:ln w="38100" cap="flat" cmpd="sng" algn="ctr">
          <a:solidFill>
            <a:srgbClr val="92D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312963</xdr:colOff>
      <xdr:row>348</xdr:row>
      <xdr:rowOff>149678</xdr:rowOff>
    </xdr:from>
    <xdr:to>
      <xdr:col>17</xdr:col>
      <xdr:colOff>136071</xdr:colOff>
      <xdr:row>352</xdr:row>
      <xdr:rowOff>163285</xdr:rowOff>
    </xdr:to>
    <xdr:sp macro="" textlink="">
      <xdr:nvSpPr>
        <xdr:cNvPr id="445" name="正方形/長方形 444">
          <a:extLst>
            <a:ext uri="{FF2B5EF4-FFF2-40B4-BE49-F238E27FC236}">
              <a16:creationId xmlns:a16="http://schemas.microsoft.com/office/drawing/2014/main" id="{00000000-0008-0000-0400-0000BD010000}"/>
            </a:ext>
          </a:extLst>
        </xdr:cNvPr>
        <xdr:cNvSpPr/>
      </xdr:nvSpPr>
      <xdr:spPr bwMode="auto">
        <a:xfrm>
          <a:off x="8858249" y="81983035"/>
          <a:ext cx="1864179" cy="993321"/>
        </a:xfrm>
        <a:prstGeom prst="rect">
          <a:avLst/>
        </a:prstGeom>
        <a:noFill/>
        <a:ln w="38100" cap="flat" cmpd="sng" algn="ctr">
          <a:solidFill>
            <a:srgbClr val="92D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326571</xdr:colOff>
      <xdr:row>352</xdr:row>
      <xdr:rowOff>163286</xdr:rowOff>
    </xdr:from>
    <xdr:to>
      <xdr:col>16</xdr:col>
      <xdr:colOff>428625</xdr:colOff>
      <xdr:row>354</xdr:row>
      <xdr:rowOff>57150</xdr:rowOff>
    </xdr:to>
    <xdr:cxnSp macro="">
      <xdr:nvCxnSpPr>
        <xdr:cNvPr id="446" name="直線コネクタ 445">
          <a:extLst>
            <a:ext uri="{FF2B5EF4-FFF2-40B4-BE49-F238E27FC236}">
              <a16:creationId xmlns:a16="http://schemas.microsoft.com/office/drawing/2014/main" id="{00000000-0008-0000-0400-0000BE010000}"/>
            </a:ext>
          </a:extLst>
        </xdr:cNvPr>
        <xdr:cNvCxnSpPr/>
      </xdr:nvCxnSpPr>
      <xdr:spPr bwMode="auto">
        <a:xfrm>
          <a:off x="8927646" y="81211511"/>
          <a:ext cx="1473654" cy="3701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149679</xdr:colOff>
      <xdr:row>348</xdr:row>
      <xdr:rowOff>149678</xdr:rowOff>
    </xdr:from>
    <xdr:to>
      <xdr:col>17</xdr:col>
      <xdr:colOff>571500</xdr:colOff>
      <xdr:row>354</xdr:row>
      <xdr:rowOff>81643</xdr:rowOff>
    </xdr:to>
    <xdr:cxnSp macro="">
      <xdr:nvCxnSpPr>
        <xdr:cNvPr id="454" name="直線コネクタ 453">
          <a:extLst>
            <a:ext uri="{FF2B5EF4-FFF2-40B4-BE49-F238E27FC236}">
              <a16:creationId xmlns:a16="http://schemas.microsoft.com/office/drawing/2014/main" id="{00000000-0008-0000-0400-0000C6010000}"/>
            </a:ext>
          </a:extLst>
        </xdr:cNvPr>
        <xdr:cNvCxnSpPr/>
      </xdr:nvCxnSpPr>
      <xdr:spPr bwMode="auto">
        <a:xfrm>
          <a:off x="10736036" y="82227964"/>
          <a:ext cx="421821" cy="140153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92D05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6</xdr:col>
      <xdr:colOff>270611</xdr:colOff>
      <xdr:row>369</xdr:row>
      <xdr:rowOff>145678</xdr:rowOff>
    </xdr:from>
    <xdr:to>
      <xdr:col>11</xdr:col>
      <xdr:colOff>372437</xdr:colOff>
      <xdr:row>384</xdr:row>
      <xdr:rowOff>224117</xdr:rowOff>
    </xdr:to>
    <xdr:pic>
      <xdr:nvPicPr>
        <xdr:cNvPr id="413" name="図 412">
          <a:extLst>
            <a:ext uri="{FF2B5EF4-FFF2-40B4-BE49-F238E27FC236}">
              <a16:creationId xmlns:a16="http://schemas.microsoft.com/office/drawing/2014/main" id="{00000000-0008-0000-0400-00009D010000}"/>
            </a:ext>
          </a:extLst>
        </xdr:cNvPr>
        <xdr:cNvPicPr>
          <a:picLocks noChangeAspect="1"/>
        </xdr:cNvPicPr>
      </xdr:nvPicPr>
      <xdr:blipFill>
        <a:blip xmlns:r="http://schemas.openxmlformats.org/officeDocument/2006/relationships" r:embed="rId53"/>
        <a:stretch>
          <a:fillRect/>
        </a:stretch>
      </xdr:blipFill>
      <xdr:spPr>
        <a:xfrm>
          <a:off x="4035787" y="84055325"/>
          <a:ext cx="3519621" cy="3608293"/>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editAs="oneCell">
    <xdr:from>
      <xdr:col>11</xdr:col>
      <xdr:colOff>640516</xdr:colOff>
      <xdr:row>369</xdr:row>
      <xdr:rowOff>156883</xdr:rowOff>
    </xdr:from>
    <xdr:to>
      <xdr:col>18</xdr:col>
      <xdr:colOff>78441</xdr:colOff>
      <xdr:row>385</xdr:row>
      <xdr:rowOff>10730</xdr:rowOff>
    </xdr:to>
    <xdr:pic>
      <xdr:nvPicPr>
        <xdr:cNvPr id="414" name="図 413">
          <a:extLst>
            <a:ext uri="{FF2B5EF4-FFF2-40B4-BE49-F238E27FC236}">
              <a16:creationId xmlns:a16="http://schemas.microsoft.com/office/drawing/2014/main" id="{00000000-0008-0000-0400-00009E010000}"/>
            </a:ext>
          </a:extLst>
        </xdr:cNvPr>
        <xdr:cNvPicPr>
          <a:picLocks noChangeAspect="1"/>
        </xdr:cNvPicPr>
      </xdr:nvPicPr>
      <xdr:blipFill>
        <a:blip xmlns:r="http://schemas.openxmlformats.org/officeDocument/2006/relationships" r:embed="rId54"/>
        <a:stretch>
          <a:fillRect/>
        </a:stretch>
      </xdr:blipFill>
      <xdr:spPr>
        <a:xfrm>
          <a:off x="7823487" y="84066530"/>
          <a:ext cx="3550483" cy="3619025"/>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1</xdr:col>
      <xdr:colOff>672354</xdr:colOff>
      <xdr:row>365</xdr:row>
      <xdr:rowOff>22412</xdr:rowOff>
    </xdr:from>
    <xdr:to>
      <xdr:col>5</xdr:col>
      <xdr:colOff>235324</xdr:colOff>
      <xdr:row>368</xdr:row>
      <xdr:rowOff>201705</xdr:rowOff>
    </xdr:to>
    <xdr:sp macro="" textlink="">
      <xdr:nvSpPr>
        <xdr:cNvPr id="455" name="雲形吹き出し 454">
          <a:extLst>
            <a:ext uri="{FF2B5EF4-FFF2-40B4-BE49-F238E27FC236}">
              <a16:creationId xmlns:a16="http://schemas.microsoft.com/office/drawing/2014/main" id="{00000000-0008-0000-0400-0000C7010000}"/>
            </a:ext>
          </a:extLst>
        </xdr:cNvPr>
        <xdr:cNvSpPr/>
      </xdr:nvSpPr>
      <xdr:spPr bwMode="auto">
        <a:xfrm>
          <a:off x="1019736" y="82990765"/>
          <a:ext cx="2297206" cy="885264"/>
        </a:xfrm>
        <a:prstGeom prst="cloudCallout">
          <a:avLst>
            <a:gd name="adj1" fmla="val -75119"/>
            <a:gd name="adj2" fmla="val 6039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游ゴシック" panose="020B0400000000000000" pitchFamily="50" charset="-128"/>
              <a:ea typeface="游ゴシック" panose="020B0400000000000000" pitchFamily="50" charset="-128"/>
            </a:rPr>
            <a:t>入力した内容を</a:t>
          </a:r>
          <a:endParaRPr kumimoji="1" lang="en-US" altLang="ja-JP" sz="1100">
            <a:latin typeface="游ゴシック" panose="020B0400000000000000" pitchFamily="50" charset="-128"/>
            <a:ea typeface="游ゴシック" panose="020B0400000000000000" pitchFamily="50" charset="-128"/>
          </a:endParaRPr>
        </a:p>
        <a:p>
          <a:pPr algn="ctr"/>
          <a:r>
            <a:rPr kumimoji="1" lang="ja-JP" altLang="en-US" sz="1100">
              <a:latin typeface="游ゴシック" panose="020B0400000000000000" pitchFamily="50" charset="-128"/>
              <a:ea typeface="游ゴシック" panose="020B0400000000000000" pitchFamily="50" charset="-128"/>
            </a:rPr>
            <a:t>リセットしたいな</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a:t>
          </a:r>
        </a:p>
      </xdr:txBody>
    </xdr:sp>
    <xdr:clientData/>
  </xdr:twoCellAnchor>
  <xdr:twoCellAnchor>
    <xdr:from>
      <xdr:col>0</xdr:col>
      <xdr:colOff>302559</xdr:colOff>
      <xdr:row>369</xdr:row>
      <xdr:rowOff>134601</xdr:rowOff>
    </xdr:from>
    <xdr:to>
      <xdr:col>6</xdr:col>
      <xdr:colOff>56030</xdr:colOff>
      <xdr:row>384</xdr:row>
      <xdr:rowOff>211701</xdr:rowOff>
    </xdr:to>
    <xdr:grpSp>
      <xdr:nvGrpSpPr>
        <xdr:cNvPr id="460" name="グループ化 459">
          <a:extLst>
            <a:ext uri="{FF2B5EF4-FFF2-40B4-BE49-F238E27FC236}">
              <a16:creationId xmlns:a16="http://schemas.microsoft.com/office/drawing/2014/main" id="{00000000-0008-0000-0400-0000CC010000}"/>
            </a:ext>
          </a:extLst>
        </xdr:cNvPr>
        <xdr:cNvGrpSpPr/>
      </xdr:nvGrpSpPr>
      <xdr:grpSpPr>
        <a:xfrm>
          <a:off x="302559" y="82203815"/>
          <a:ext cx="3209685" cy="3478886"/>
          <a:chOff x="268941" y="83786513"/>
          <a:chExt cx="3518647" cy="3606953"/>
        </a:xfrm>
      </xdr:grpSpPr>
      <xdr:pic>
        <xdr:nvPicPr>
          <xdr:cNvPr id="402" name="図 401">
            <a:extLst>
              <a:ext uri="{FF2B5EF4-FFF2-40B4-BE49-F238E27FC236}">
                <a16:creationId xmlns:a16="http://schemas.microsoft.com/office/drawing/2014/main" id="{00000000-0008-0000-0400-000092010000}"/>
              </a:ext>
            </a:extLst>
          </xdr:cNvPr>
          <xdr:cNvPicPr>
            <a:picLocks noChangeAspect="1"/>
          </xdr:cNvPicPr>
        </xdr:nvPicPr>
        <xdr:blipFill>
          <a:blip xmlns:r="http://schemas.openxmlformats.org/officeDocument/2006/relationships" r:embed="rId55"/>
          <a:stretch>
            <a:fillRect/>
          </a:stretch>
        </xdr:blipFill>
        <xdr:spPr>
          <a:xfrm>
            <a:off x="268941" y="83786513"/>
            <a:ext cx="3518647" cy="3606953"/>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sp macro="" textlink="">
        <xdr:nvSpPr>
          <xdr:cNvPr id="456" name="楕円 455">
            <a:extLst>
              <a:ext uri="{FF2B5EF4-FFF2-40B4-BE49-F238E27FC236}">
                <a16:creationId xmlns:a16="http://schemas.microsoft.com/office/drawing/2014/main" id="{00000000-0008-0000-0400-0000C8010000}"/>
              </a:ext>
            </a:extLst>
          </xdr:cNvPr>
          <xdr:cNvSpPr/>
        </xdr:nvSpPr>
        <xdr:spPr bwMode="auto">
          <a:xfrm>
            <a:off x="291353" y="85478471"/>
            <a:ext cx="392205" cy="381000"/>
          </a:xfrm>
          <a:prstGeom prst="ellipse">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457" name="楕円 456">
            <a:extLst>
              <a:ext uri="{FF2B5EF4-FFF2-40B4-BE49-F238E27FC236}">
                <a16:creationId xmlns:a16="http://schemas.microsoft.com/office/drawing/2014/main" id="{00000000-0008-0000-0400-0000C9010000}"/>
              </a:ext>
            </a:extLst>
          </xdr:cNvPr>
          <xdr:cNvSpPr/>
        </xdr:nvSpPr>
        <xdr:spPr bwMode="auto">
          <a:xfrm>
            <a:off x="302559" y="86453513"/>
            <a:ext cx="392205" cy="381000"/>
          </a:xfrm>
          <a:prstGeom prst="ellipse">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458" name="楕円 457">
            <a:extLst>
              <a:ext uri="{FF2B5EF4-FFF2-40B4-BE49-F238E27FC236}">
                <a16:creationId xmlns:a16="http://schemas.microsoft.com/office/drawing/2014/main" id="{00000000-0008-0000-0400-0000CA010000}"/>
              </a:ext>
            </a:extLst>
          </xdr:cNvPr>
          <xdr:cNvSpPr/>
        </xdr:nvSpPr>
        <xdr:spPr bwMode="auto">
          <a:xfrm>
            <a:off x="2342030" y="86106131"/>
            <a:ext cx="392205" cy="381000"/>
          </a:xfrm>
          <a:prstGeom prst="ellipse">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6</xdr:col>
      <xdr:colOff>300879</xdr:colOff>
      <xdr:row>365</xdr:row>
      <xdr:rowOff>69272</xdr:rowOff>
    </xdr:from>
    <xdr:to>
      <xdr:col>11</xdr:col>
      <xdr:colOff>390525</xdr:colOff>
      <xdr:row>368</xdr:row>
      <xdr:rowOff>14567</xdr:rowOff>
    </xdr:to>
    <xdr:sp macro="" textlink="">
      <xdr:nvSpPr>
        <xdr:cNvPr id="459" name="正方形/長方形 458">
          <a:extLst>
            <a:ext uri="{FF2B5EF4-FFF2-40B4-BE49-F238E27FC236}">
              <a16:creationId xmlns:a16="http://schemas.microsoft.com/office/drawing/2014/main" id="{00000000-0008-0000-0400-0000CB010000}"/>
            </a:ext>
          </a:extLst>
        </xdr:cNvPr>
        <xdr:cNvSpPr/>
      </xdr:nvSpPr>
      <xdr:spPr bwMode="auto">
        <a:xfrm>
          <a:off x="4110879" y="85274727"/>
          <a:ext cx="3553282" cy="672658"/>
        </a:xfrm>
        <a:prstGeom prst="rect">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latin typeface="游ゴシック" panose="020B0400000000000000" pitchFamily="50" charset="-128"/>
              <a:ea typeface="游ゴシック" panose="020B0400000000000000" pitchFamily="50" charset="-128"/>
            </a:rPr>
            <a:t>手順１：</a:t>
          </a:r>
          <a:r>
            <a:rPr kumimoji="1" lang="en-US" altLang="ja-JP" sz="1200">
              <a:latin typeface="游ゴシック" panose="020B0400000000000000" pitchFamily="50" charset="-128"/>
              <a:ea typeface="游ゴシック" panose="020B0400000000000000" pitchFamily="50" charset="-128"/>
            </a:rPr>
            <a:t>B</a:t>
          </a:r>
          <a:r>
            <a:rPr kumimoji="1" lang="ja-JP" altLang="en-US" sz="1200">
              <a:latin typeface="游ゴシック" panose="020B0400000000000000" pitchFamily="50" charset="-128"/>
              <a:ea typeface="游ゴシック" panose="020B0400000000000000" pitchFamily="50" charset="-128"/>
            </a:rPr>
            <a:t>列と</a:t>
          </a:r>
          <a:r>
            <a:rPr kumimoji="1" lang="en-US" altLang="ja-JP" sz="1200">
              <a:latin typeface="游ゴシック" panose="020B0400000000000000" pitchFamily="50" charset="-128"/>
              <a:ea typeface="游ゴシック" panose="020B0400000000000000" pitchFamily="50" charset="-128"/>
            </a:rPr>
            <a:t>R</a:t>
          </a:r>
          <a:r>
            <a:rPr kumimoji="1" lang="ja-JP" altLang="en-US" sz="1200">
              <a:latin typeface="游ゴシック" panose="020B0400000000000000" pitchFamily="50" charset="-128"/>
              <a:ea typeface="游ゴシック" panose="020B0400000000000000" pitchFamily="50" charset="-128"/>
            </a:rPr>
            <a:t>列を選択する</a:t>
          </a:r>
        </a:p>
      </xdr:txBody>
    </xdr:sp>
    <xdr:clientData/>
  </xdr:twoCellAnchor>
  <xdr:twoCellAnchor>
    <xdr:from>
      <xdr:col>6</xdr:col>
      <xdr:colOff>346520</xdr:colOff>
      <xdr:row>368</xdr:row>
      <xdr:rowOff>153866</xdr:rowOff>
    </xdr:from>
    <xdr:to>
      <xdr:col>6</xdr:col>
      <xdr:colOff>665458</xdr:colOff>
      <xdr:row>369</xdr:row>
      <xdr:rowOff>149125</xdr:rowOff>
    </xdr:to>
    <xdr:sp macro="" textlink="">
      <xdr:nvSpPr>
        <xdr:cNvPr id="461" name="右矢印 460">
          <a:extLst>
            <a:ext uri="{FF2B5EF4-FFF2-40B4-BE49-F238E27FC236}">
              <a16:creationId xmlns:a16="http://schemas.microsoft.com/office/drawing/2014/main" id="{00000000-0008-0000-0400-0000CD010000}"/>
            </a:ext>
          </a:extLst>
        </xdr:cNvPr>
        <xdr:cNvSpPr/>
      </xdr:nvSpPr>
      <xdr:spPr bwMode="auto">
        <a:xfrm rot="5400000">
          <a:off x="4182811" y="85815940"/>
          <a:ext cx="237048" cy="318938"/>
        </a:xfrm>
        <a:prstGeom prst="righ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344365</xdr:colOff>
      <xdr:row>368</xdr:row>
      <xdr:rowOff>153865</xdr:rowOff>
    </xdr:from>
    <xdr:to>
      <xdr:col>9</xdr:col>
      <xdr:colOff>663303</xdr:colOff>
      <xdr:row>369</xdr:row>
      <xdr:rowOff>149124</xdr:rowOff>
    </xdr:to>
    <xdr:sp macro="" textlink="">
      <xdr:nvSpPr>
        <xdr:cNvPr id="462" name="右矢印 461">
          <a:extLst>
            <a:ext uri="{FF2B5EF4-FFF2-40B4-BE49-F238E27FC236}">
              <a16:creationId xmlns:a16="http://schemas.microsoft.com/office/drawing/2014/main" id="{00000000-0008-0000-0400-0000CE010000}"/>
            </a:ext>
          </a:extLst>
        </xdr:cNvPr>
        <xdr:cNvSpPr/>
      </xdr:nvSpPr>
      <xdr:spPr bwMode="auto">
        <a:xfrm rot="5400000">
          <a:off x="6246848" y="85815939"/>
          <a:ext cx="237048" cy="318938"/>
        </a:xfrm>
        <a:prstGeom prst="rightArrow">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0</xdr:colOff>
      <xdr:row>365</xdr:row>
      <xdr:rowOff>69272</xdr:rowOff>
    </xdr:from>
    <xdr:to>
      <xdr:col>18</xdr:col>
      <xdr:colOff>78441</xdr:colOff>
      <xdr:row>368</xdr:row>
      <xdr:rowOff>22412</xdr:rowOff>
    </xdr:to>
    <xdr:sp macro="" textlink="">
      <xdr:nvSpPr>
        <xdr:cNvPr id="463" name="正方形/長方形 462">
          <a:extLst>
            <a:ext uri="{FF2B5EF4-FFF2-40B4-BE49-F238E27FC236}">
              <a16:creationId xmlns:a16="http://schemas.microsoft.com/office/drawing/2014/main" id="{00000000-0008-0000-0400-0000CF010000}"/>
            </a:ext>
          </a:extLst>
        </xdr:cNvPr>
        <xdr:cNvSpPr/>
      </xdr:nvSpPr>
      <xdr:spPr bwMode="auto">
        <a:xfrm>
          <a:off x="7966364" y="85274727"/>
          <a:ext cx="3542077" cy="680503"/>
        </a:xfrm>
        <a:prstGeom prst="rect">
          <a:avLst/>
        </a:prstGeom>
        <a:solidFill>
          <a:schemeClr val="bg1">
            <a:lumMod val="9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a:latin typeface="游ゴシック" panose="020B0400000000000000" pitchFamily="50" charset="-128"/>
              <a:ea typeface="游ゴシック" panose="020B0400000000000000" pitchFamily="50" charset="-128"/>
            </a:rPr>
            <a:t>手順２：キーボードの　　　　　ボタンを押す</a:t>
          </a:r>
        </a:p>
      </xdr:txBody>
    </xdr:sp>
    <xdr:clientData/>
  </xdr:twoCellAnchor>
  <xdr:twoCellAnchor>
    <xdr:from>
      <xdr:col>15</xdr:col>
      <xdr:colOff>257175</xdr:colOff>
      <xdr:row>365</xdr:row>
      <xdr:rowOff>115167</xdr:rowOff>
    </xdr:from>
    <xdr:to>
      <xdr:col>16</xdr:col>
      <xdr:colOff>114300</xdr:colOff>
      <xdr:row>367</xdr:row>
      <xdr:rowOff>191367</xdr:rowOff>
    </xdr:to>
    <xdr:grpSp>
      <xdr:nvGrpSpPr>
        <xdr:cNvPr id="467" name="グループ化 466">
          <a:extLst>
            <a:ext uri="{FF2B5EF4-FFF2-40B4-BE49-F238E27FC236}">
              <a16:creationId xmlns:a16="http://schemas.microsoft.com/office/drawing/2014/main" id="{00000000-0008-0000-0400-0000D3010000}"/>
            </a:ext>
          </a:extLst>
        </xdr:cNvPr>
        <xdr:cNvGrpSpPr/>
      </xdr:nvGrpSpPr>
      <xdr:grpSpPr>
        <a:xfrm>
          <a:off x="8748032" y="81250024"/>
          <a:ext cx="483054" cy="547914"/>
          <a:chOff x="7734300" y="88887300"/>
          <a:chExt cx="1552575" cy="1076325"/>
        </a:xfrm>
      </xdr:grpSpPr>
      <xdr:sp macro="" textlink="">
        <xdr:nvSpPr>
          <xdr:cNvPr id="465" name="正方形/長方形 464">
            <a:extLst>
              <a:ext uri="{FF2B5EF4-FFF2-40B4-BE49-F238E27FC236}">
                <a16:creationId xmlns:a16="http://schemas.microsoft.com/office/drawing/2014/main" id="{00000000-0008-0000-0400-0000D1010000}"/>
              </a:ext>
            </a:extLst>
          </xdr:cNvPr>
          <xdr:cNvSpPr/>
        </xdr:nvSpPr>
        <xdr:spPr bwMode="auto">
          <a:xfrm>
            <a:off x="7734300" y="88887300"/>
            <a:ext cx="1552575" cy="1076325"/>
          </a:xfrm>
          <a:prstGeom prst="rect">
            <a:avLst/>
          </a:prstGeom>
          <a:solidFill>
            <a:schemeClr val="tx1">
              <a:lumMod val="50000"/>
              <a:lumOff val="5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466" name="正方形/長方形 465">
            <a:extLst>
              <a:ext uri="{FF2B5EF4-FFF2-40B4-BE49-F238E27FC236}">
                <a16:creationId xmlns:a16="http://schemas.microsoft.com/office/drawing/2014/main" id="{00000000-0008-0000-0400-0000D2010000}"/>
              </a:ext>
            </a:extLst>
          </xdr:cNvPr>
          <xdr:cNvSpPr/>
        </xdr:nvSpPr>
        <xdr:spPr bwMode="auto">
          <a:xfrm>
            <a:off x="7877176" y="88973025"/>
            <a:ext cx="1276350" cy="904875"/>
          </a:xfrm>
          <a:prstGeom prst="rect">
            <a:avLst/>
          </a:prstGeom>
          <a:solidFill>
            <a:schemeClr val="tx1">
              <a:lumMod val="65000"/>
              <a:lumOff val="3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15</xdr:col>
      <xdr:colOff>342899</xdr:colOff>
      <xdr:row>366</xdr:row>
      <xdr:rowOff>45895</xdr:rowOff>
    </xdr:from>
    <xdr:to>
      <xdr:col>16</xdr:col>
      <xdr:colOff>85724</xdr:colOff>
      <xdr:row>367</xdr:row>
      <xdr:rowOff>17320</xdr:rowOff>
    </xdr:to>
    <xdr:sp macro="" textlink="">
      <xdr:nvSpPr>
        <xdr:cNvPr id="468" name="テキスト ボックス 467">
          <a:extLst>
            <a:ext uri="{FF2B5EF4-FFF2-40B4-BE49-F238E27FC236}">
              <a16:creationId xmlns:a16="http://schemas.microsoft.com/office/drawing/2014/main" id="{00000000-0008-0000-0400-0000D4010000}"/>
            </a:ext>
          </a:extLst>
        </xdr:cNvPr>
        <xdr:cNvSpPr txBox="1"/>
      </xdr:nvSpPr>
      <xdr:spPr>
        <a:xfrm>
          <a:off x="9694717" y="85493804"/>
          <a:ext cx="435552" cy="21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chemeClr val="bg1"/>
              </a:solidFill>
            </a:rPr>
            <a:t>Delete</a:t>
          </a:r>
          <a:endParaRPr kumimoji="1" lang="ja-JP" altLang="en-US" sz="1100">
            <a:solidFill>
              <a:schemeClr val="bg1"/>
            </a:solidFill>
          </a:endParaRPr>
        </a:p>
      </xdr:txBody>
    </xdr:sp>
    <xdr:clientData/>
  </xdr:twoCellAnchor>
  <xdr:twoCellAnchor>
    <xdr:from>
      <xdr:col>6</xdr:col>
      <xdr:colOff>212913</xdr:colOff>
      <xdr:row>502</xdr:row>
      <xdr:rowOff>89647</xdr:rowOff>
    </xdr:from>
    <xdr:to>
      <xdr:col>7</xdr:col>
      <xdr:colOff>672353</xdr:colOff>
      <xdr:row>503</xdr:row>
      <xdr:rowOff>89647</xdr:rowOff>
    </xdr:to>
    <xdr:sp macro="" textlink="">
      <xdr:nvSpPr>
        <xdr:cNvPr id="472" name="正方形/長方形 471">
          <a:extLst>
            <a:ext uri="{FF2B5EF4-FFF2-40B4-BE49-F238E27FC236}">
              <a16:creationId xmlns:a16="http://schemas.microsoft.com/office/drawing/2014/main" id="{00000000-0008-0000-0400-0000D8010000}"/>
            </a:ext>
          </a:extLst>
        </xdr:cNvPr>
        <xdr:cNvSpPr/>
      </xdr:nvSpPr>
      <xdr:spPr>
        <a:xfrm>
          <a:off x="3978089" y="116025706"/>
          <a:ext cx="1142999" cy="235323"/>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168088</xdr:colOff>
      <xdr:row>497</xdr:row>
      <xdr:rowOff>100852</xdr:rowOff>
    </xdr:from>
    <xdr:to>
      <xdr:col>10</xdr:col>
      <xdr:colOff>487230</xdr:colOff>
      <xdr:row>498</xdr:row>
      <xdr:rowOff>134922</xdr:rowOff>
    </xdr:to>
    <xdr:sp macro="" textlink="">
      <xdr:nvSpPr>
        <xdr:cNvPr id="473" name="右矢印 472">
          <a:extLst>
            <a:ext uri="{FF2B5EF4-FFF2-40B4-BE49-F238E27FC236}">
              <a16:creationId xmlns:a16="http://schemas.microsoft.com/office/drawing/2014/main" id="{00000000-0008-0000-0400-0000D9010000}"/>
            </a:ext>
          </a:extLst>
        </xdr:cNvPr>
        <xdr:cNvSpPr/>
      </xdr:nvSpPr>
      <xdr:spPr>
        <a:xfrm rot="10800000">
          <a:off x="6667500" y="114860293"/>
          <a:ext cx="319142" cy="269394"/>
        </a:xfrm>
        <a:prstGeom prst="righ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214493</xdr:colOff>
      <xdr:row>492</xdr:row>
      <xdr:rowOff>113661</xdr:rowOff>
    </xdr:from>
    <xdr:to>
      <xdr:col>5</xdr:col>
      <xdr:colOff>509731</xdr:colOff>
      <xdr:row>493</xdr:row>
      <xdr:rowOff>106827</xdr:rowOff>
    </xdr:to>
    <xdr:pic>
      <xdr:nvPicPr>
        <xdr:cNvPr id="474" name="図 473">
          <a:extLst>
            <a:ext uri="{FF2B5EF4-FFF2-40B4-BE49-F238E27FC236}">
              <a16:creationId xmlns:a16="http://schemas.microsoft.com/office/drawing/2014/main" id="{00000000-0008-0000-0400-0000DA010000}"/>
            </a:ext>
          </a:extLst>
        </xdr:cNvPr>
        <xdr:cNvPicPr>
          <a:picLocks noChangeAspect="1"/>
        </xdr:cNvPicPr>
      </xdr:nvPicPr>
      <xdr:blipFill>
        <a:blip xmlns:r="http://schemas.openxmlformats.org/officeDocument/2006/relationships" r:embed="rId56"/>
        <a:stretch>
          <a:fillRect/>
        </a:stretch>
      </xdr:blipFill>
      <xdr:spPr>
        <a:xfrm>
          <a:off x="3289707" y="117461661"/>
          <a:ext cx="295238" cy="238095"/>
        </a:xfrm>
        <a:prstGeom prst="rect">
          <a:avLst/>
        </a:prstGeom>
      </xdr:spPr>
    </xdr:pic>
    <xdr:clientData/>
  </xdr:twoCellAnchor>
  <xdr:twoCellAnchor editAs="oneCell">
    <xdr:from>
      <xdr:col>7</xdr:col>
      <xdr:colOff>663528</xdr:colOff>
      <xdr:row>494</xdr:row>
      <xdr:rowOff>18411</xdr:rowOff>
    </xdr:from>
    <xdr:to>
      <xdr:col>8</xdr:col>
      <xdr:colOff>278409</xdr:colOff>
      <xdr:row>495</xdr:row>
      <xdr:rowOff>11578</xdr:rowOff>
    </xdr:to>
    <xdr:pic>
      <xdr:nvPicPr>
        <xdr:cNvPr id="475" name="図 474">
          <a:extLst>
            <a:ext uri="{FF2B5EF4-FFF2-40B4-BE49-F238E27FC236}">
              <a16:creationId xmlns:a16="http://schemas.microsoft.com/office/drawing/2014/main" id="{00000000-0008-0000-0400-0000DB010000}"/>
            </a:ext>
          </a:extLst>
        </xdr:cNvPr>
        <xdr:cNvPicPr>
          <a:picLocks noChangeAspect="1"/>
        </xdr:cNvPicPr>
      </xdr:nvPicPr>
      <xdr:blipFill>
        <a:blip xmlns:r="http://schemas.openxmlformats.org/officeDocument/2006/relationships" r:embed="rId56"/>
        <a:stretch>
          <a:fillRect/>
        </a:stretch>
      </xdr:blipFill>
      <xdr:spPr>
        <a:xfrm>
          <a:off x="5099457" y="117856268"/>
          <a:ext cx="295238" cy="238095"/>
        </a:xfrm>
        <a:prstGeom prst="rect">
          <a:avLst/>
        </a:prstGeom>
      </xdr:spPr>
    </xdr:pic>
    <xdr:clientData/>
  </xdr:twoCellAnchor>
  <xdr:twoCellAnchor>
    <xdr:from>
      <xdr:col>5</xdr:col>
      <xdr:colOff>534457</xdr:colOff>
      <xdr:row>493</xdr:row>
      <xdr:rowOff>163286</xdr:rowOff>
    </xdr:from>
    <xdr:to>
      <xdr:col>9</xdr:col>
      <xdr:colOff>163287</xdr:colOff>
      <xdr:row>498</xdr:row>
      <xdr:rowOff>198367</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V="1">
          <a:off x="3630082" y="84145211"/>
          <a:ext cx="2372030" cy="1225706"/>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547</xdr:row>
      <xdr:rowOff>180975</xdr:rowOff>
    </xdr:from>
    <xdr:to>
      <xdr:col>9</xdr:col>
      <xdr:colOff>438150</xdr:colOff>
      <xdr:row>549</xdr:row>
      <xdr:rowOff>47625</xdr:rowOff>
    </xdr:to>
    <xdr:sp macro="" textlink="">
      <xdr:nvSpPr>
        <xdr:cNvPr id="509" name="正方形/長方形 508">
          <a:extLst>
            <a:ext uri="{FF2B5EF4-FFF2-40B4-BE49-F238E27FC236}">
              <a16:creationId xmlns:a16="http://schemas.microsoft.com/office/drawing/2014/main" id="{00000000-0008-0000-0400-0000FD010000}"/>
            </a:ext>
          </a:extLst>
        </xdr:cNvPr>
        <xdr:cNvSpPr/>
      </xdr:nvSpPr>
      <xdr:spPr>
        <a:xfrm>
          <a:off x="3190875" y="128530350"/>
          <a:ext cx="3086100" cy="3429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27215</xdr:colOff>
      <xdr:row>552</xdr:row>
      <xdr:rowOff>27218</xdr:rowOff>
    </xdr:from>
    <xdr:to>
      <xdr:col>9</xdr:col>
      <xdr:colOff>557893</xdr:colOff>
      <xdr:row>580</xdr:row>
      <xdr:rowOff>272146</xdr:rowOff>
    </xdr:to>
    <xdr:grpSp>
      <xdr:nvGrpSpPr>
        <xdr:cNvPr id="511" name="グループ化 510">
          <a:extLst>
            <a:ext uri="{FF2B5EF4-FFF2-40B4-BE49-F238E27FC236}">
              <a16:creationId xmlns:a16="http://schemas.microsoft.com/office/drawing/2014/main" id="{00000000-0008-0000-0400-0000FF010000}"/>
            </a:ext>
          </a:extLst>
        </xdr:cNvPr>
        <xdr:cNvGrpSpPr/>
      </xdr:nvGrpSpPr>
      <xdr:grpSpPr>
        <a:xfrm>
          <a:off x="353786" y="124550718"/>
          <a:ext cx="5538107" cy="6794499"/>
          <a:chOff x="378136" y="130675126"/>
          <a:chExt cx="6025099" cy="7163086"/>
        </a:xfrm>
      </xdr:grpSpPr>
      <xdr:grpSp>
        <xdr:nvGrpSpPr>
          <xdr:cNvPr id="507" name="グループ化 506">
            <a:extLst>
              <a:ext uri="{FF2B5EF4-FFF2-40B4-BE49-F238E27FC236}">
                <a16:creationId xmlns:a16="http://schemas.microsoft.com/office/drawing/2014/main" id="{00000000-0008-0000-0400-0000FB010000}"/>
              </a:ext>
            </a:extLst>
          </xdr:cNvPr>
          <xdr:cNvGrpSpPr/>
        </xdr:nvGrpSpPr>
        <xdr:grpSpPr>
          <a:xfrm>
            <a:off x="378136" y="130675126"/>
            <a:ext cx="6025099" cy="7163086"/>
            <a:chOff x="377908" y="129445991"/>
            <a:chExt cx="6003224" cy="7102928"/>
          </a:xfrm>
        </xdr:grpSpPr>
        <xdr:grpSp>
          <xdr:nvGrpSpPr>
            <xdr:cNvPr id="493" name="グループ化 492">
              <a:extLst>
                <a:ext uri="{FF2B5EF4-FFF2-40B4-BE49-F238E27FC236}">
                  <a16:creationId xmlns:a16="http://schemas.microsoft.com/office/drawing/2014/main" id="{00000000-0008-0000-0400-0000ED010000}"/>
                </a:ext>
              </a:extLst>
            </xdr:cNvPr>
            <xdr:cNvGrpSpPr/>
          </xdr:nvGrpSpPr>
          <xdr:grpSpPr>
            <a:xfrm>
              <a:off x="377908" y="129445991"/>
              <a:ext cx="6003224" cy="7102928"/>
              <a:chOff x="378136" y="130675126"/>
              <a:chExt cx="6025099" cy="7163086"/>
            </a:xfrm>
          </xdr:grpSpPr>
          <xdr:grpSp>
            <xdr:nvGrpSpPr>
              <xdr:cNvPr id="487" name="グループ化 486">
                <a:extLst>
                  <a:ext uri="{FF2B5EF4-FFF2-40B4-BE49-F238E27FC236}">
                    <a16:creationId xmlns:a16="http://schemas.microsoft.com/office/drawing/2014/main" id="{00000000-0008-0000-0400-0000E7010000}"/>
                  </a:ext>
                </a:extLst>
              </xdr:cNvPr>
              <xdr:cNvGrpSpPr/>
            </xdr:nvGrpSpPr>
            <xdr:grpSpPr>
              <a:xfrm>
                <a:off x="378136" y="130675126"/>
                <a:ext cx="6025099" cy="7163086"/>
                <a:chOff x="383367" y="130528202"/>
                <a:chExt cx="6030331" cy="7152634"/>
              </a:xfrm>
            </xdr:grpSpPr>
            <xdr:grpSp>
              <xdr:nvGrpSpPr>
                <xdr:cNvPr id="485" name="グループ化 484">
                  <a:extLst>
                    <a:ext uri="{FF2B5EF4-FFF2-40B4-BE49-F238E27FC236}">
                      <a16:creationId xmlns:a16="http://schemas.microsoft.com/office/drawing/2014/main" id="{00000000-0008-0000-0400-0000E5010000}"/>
                    </a:ext>
                  </a:extLst>
                </xdr:cNvPr>
                <xdr:cNvGrpSpPr/>
              </xdr:nvGrpSpPr>
              <xdr:grpSpPr>
                <a:xfrm>
                  <a:off x="383367" y="130528202"/>
                  <a:ext cx="6030331" cy="7152634"/>
                  <a:chOff x="383367" y="130527997"/>
                  <a:chExt cx="6030330" cy="7152623"/>
                </a:xfrm>
              </xdr:grpSpPr>
              <xdr:grpSp>
                <xdr:nvGrpSpPr>
                  <xdr:cNvPr id="482" name="グループ化 481">
                    <a:extLst>
                      <a:ext uri="{FF2B5EF4-FFF2-40B4-BE49-F238E27FC236}">
                        <a16:creationId xmlns:a16="http://schemas.microsoft.com/office/drawing/2014/main" id="{00000000-0008-0000-0400-0000E2010000}"/>
                      </a:ext>
                    </a:extLst>
                  </xdr:cNvPr>
                  <xdr:cNvGrpSpPr/>
                </xdr:nvGrpSpPr>
                <xdr:grpSpPr>
                  <a:xfrm>
                    <a:off x="383367" y="130527997"/>
                    <a:ext cx="6030330" cy="7152623"/>
                    <a:chOff x="326572" y="132751286"/>
                    <a:chExt cx="7524749" cy="8581032"/>
                  </a:xfrm>
                </xdr:grpSpPr>
                <xdr:pic>
                  <xdr:nvPicPr>
                    <xdr:cNvPr id="478" name="図 477">
                      <a:extLst>
                        <a:ext uri="{FF2B5EF4-FFF2-40B4-BE49-F238E27FC236}">
                          <a16:creationId xmlns:a16="http://schemas.microsoft.com/office/drawing/2014/main" id="{00000000-0008-0000-0400-0000DE010000}"/>
                        </a:ext>
                      </a:extLst>
                    </xdr:cNvPr>
                    <xdr:cNvPicPr>
                      <a:picLocks noChangeAspect="1"/>
                    </xdr:cNvPicPr>
                  </xdr:nvPicPr>
                  <xdr:blipFill>
                    <a:blip xmlns:r="http://schemas.openxmlformats.org/officeDocument/2006/relationships" r:embed="rId57"/>
                    <a:stretch>
                      <a:fillRect/>
                    </a:stretch>
                  </xdr:blipFill>
                  <xdr:spPr>
                    <a:xfrm>
                      <a:off x="340179" y="132751286"/>
                      <a:ext cx="7497536" cy="4661981"/>
                    </a:xfrm>
                    <a:prstGeom prst="rect">
                      <a:avLst/>
                    </a:prstGeom>
                  </xdr:spPr>
                </xdr:pic>
                <xdr:pic>
                  <xdr:nvPicPr>
                    <xdr:cNvPr id="479" name="図 478">
                      <a:extLst>
                        <a:ext uri="{FF2B5EF4-FFF2-40B4-BE49-F238E27FC236}">
                          <a16:creationId xmlns:a16="http://schemas.microsoft.com/office/drawing/2014/main" id="{00000000-0008-0000-0400-0000DF010000}"/>
                        </a:ext>
                      </a:extLst>
                    </xdr:cNvPr>
                    <xdr:cNvPicPr>
                      <a:picLocks noChangeAspect="1"/>
                    </xdr:cNvPicPr>
                  </xdr:nvPicPr>
                  <xdr:blipFill>
                    <a:blip xmlns:r="http://schemas.openxmlformats.org/officeDocument/2006/relationships" r:embed="rId58"/>
                    <a:stretch>
                      <a:fillRect/>
                    </a:stretch>
                  </xdr:blipFill>
                  <xdr:spPr>
                    <a:xfrm>
                      <a:off x="326572" y="137432143"/>
                      <a:ext cx="7524749" cy="3900175"/>
                    </a:xfrm>
                    <a:prstGeom prst="rect">
                      <a:avLst/>
                    </a:prstGeom>
                  </xdr:spPr>
                </xdr:pic>
              </xdr:grpSp>
              <xdr:pic>
                <xdr:nvPicPr>
                  <xdr:cNvPr id="484" name="図 483">
                    <a:extLst>
                      <a:ext uri="{FF2B5EF4-FFF2-40B4-BE49-F238E27FC236}">
                        <a16:creationId xmlns:a16="http://schemas.microsoft.com/office/drawing/2014/main" id="{00000000-0008-0000-0400-0000E4010000}"/>
                      </a:ext>
                    </a:extLst>
                  </xdr:cNvPr>
                  <xdr:cNvPicPr>
                    <a:picLocks noChangeAspect="1"/>
                  </xdr:cNvPicPr>
                </xdr:nvPicPr>
                <xdr:blipFill>
                  <a:blip xmlns:r="http://schemas.openxmlformats.org/officeDocument/2006/relationships" r:embed="rId59"/>
                  <a:stretch>
                    <a:fillRect/>
                  </a:stretch>
                </xdr:blipFill>
                <xdr:spPr>
                  <a:xfrm>
                    <a:off x="391650" y="134180627"/>
                    <a:ext cx="114286" cy="1047619"/>
                  </a:xfrm>
                  <a:prstGeom prst="rect">
                    <a:avLst/>
                  </a:prstGeom>
                </xdr:spPr>
              </xdr:pic>
            </xdr:grpSp>
            <xdr:pic>
              <xdr:nvPicPr>
                <xdr:cNvPr id="486" name="図 485">
                  <a:extLst>
                    <a:ext uri="{FF2B5EF4-FFF2-40B4-BE49-F238E27FC236}">
                      <a16:creationId xmlns:a16="http://schemas.microsoft.com/office/drawing/2014/main" id="{00000000-0008-0000-0400-0000E6010000}"/>
                    </a:ext>
                  </a:extLst>
                </xdr:cNvPr>
                <xdr:cNvPicPr>
                  <a:picLocks noChangeAspect="1"/>
                </xdr:cNvPicPr>
              </xdr:nvPicPr>
              <xdr:blipFill>
                <a:blip xmlns:r="http://schemas.openxmlformats.org/officeDocument/2006/relationships" r:embed="rId60"/>
                <a:stretch>
                  <a:fillRect/>
                </a:stretch>
              </xdr:blipFill>
              <xdr:spPr>
                <a:xfrm>
                  <a:off x="482758" y="136466628"/>
                  <a:ext cx="2366459" cy="228571"/>
                </a:xfrm>
                <a:prstGeom prst="rect">
                  <a:avLst/>
                </a:prstGeom>
              </xdr:spPr>
            </xdr:pic>
          </xdr:grpSp>
          <xdr:pic>
            <xdr:nvPicPr>
              <xdr:cNvPr id="488" name="図 487">
                <a:extLst>
                  <a:ext uri="{FF2B5EF4-FFF2-40B4-BE49-F238E27FC236}">
                    <a16:creationId xmlns:a16="http://schemas.microsoft.com/office/drawing/2014/main" id="{00000000-0008-0000-0400-0000E8010000}"/>
                  </a:ext>
                </a:extLst>
              </xdr:cNvPr>
              <xdr:cNvPicPr>
                <a:picLocks noChangeAspect="1"/>
              </xdr:cNvPicPr>
            </xdr:nvPicPr>
            <xdr:blipFill>
              <a:blip xmlns:r="http://schemas.openxmlformats.org/officeDocument/2006/relationships" r:embed="rId61"/>
              <a:stretch>
                <a:fillRect/>
              </a:stretch>
            </xdr:blipFill>
            <xdr:spPr>
              <a:xfrm>
                <a:off x="551448" y="135157391"/>
                <a:ext cx="596565" cy="72543"/>
              </a:xfrm>
              <a:prstGeom prst="rect">
                <a:avLst/>
              </a:prstGeom>
            </xdr:spPr>
          </xdr:pic>
          <xdr:pic>
            <xdr:nvPicPr>
              <xdr:cNvPr id="489" name="図 488">
                <a:extLst>
                  <a:ext uri="{FF2B5EF4-FFF2-40B4-BE49-F238E27FC236}">
                    <a16:creationId xmlns:a16="http://schemas.microsoft.com/office/drawing/2014/main" id="{00000000-0008-0000-0400-0000E9010000}"/>
                  </a:ext>
                </a:extLst>
              </xdr:cNvPr>
              <xdr:cNvPicPr>
                <a:picLocks noChangeAspect="1"/>
              </xdr:cNvPicPr>
            </xdr:nvPicPr>
            <xdr:blipFill>
              <a:blip xmlns:r="http://schemas.openxmlformats.org/officeDocument/2006/relationships" r:embed="rId61"/>
              <a:stretch>
                <a:fillRect/>
              </a:stretch>
            </xdr:blipFill>
            <xdr:spPr>
              <a:xfrm>
                <a:off x="553597" y="135452660"/>
                <a:ext cx="596565" cy="72543"/>
              </a:xfrm>
              <a:prstGeom prst="rect">
                <a:avLst/>
              </a:prstGeom>
            </xdr:spPr>
          </xdr:pic>
          <xdr:pic>
            <xdr:nvPicPr>
              <xdr:cNvPr id="490" name="図 489">
                <a:extLst>
                  <a:ext uri="{FF2B5EF4-FFF2-40B4-BE49-F238E27FC236}">
                    <a16:creationId xmlns:a16="http://schemas.microsoft.com/office/drawing/2014/main" id="{00000000-0008-0000-0400-0000EA010000}"/>
                  </a:ext>
                </a:extLst>
              </xdr:cNvPr>
              <xdr:cNvPicPr>
                <a:picLocks noChangeAspect="1"/>
              </xdr:cNvPicPr>
            </xdr:nvPicPr>
            <xdr:blipFill>
              <a:blip xmlns:r="http://schemas.openxmlformats.org/officeDocument/2006/relationships" r:embed="rId61"/>
              <a:stretch>
                <a:fillRect/>
              </a:stretch>
            </xdr:blipFill>
            <xdr:spPr>
              <a:xfrm>
                <a:off x="558609" y="135743424"/>
                <a:ext cx="596565" cy="72543"/>
              </a:xfrm>
              <a:prstGeom prst="rect">
                <a:avLst/>
              </a:prstGeom>
            </xdr:spPr>
          </xdr:pic>
          <xdr:pic>
            <xdr:nvPicPr>
              <xdr:cNvPr id="491" name="図 490">
                <a:extLst>
                  <a:ext uri="{FF2B5EF4-FFF2-40B4-BE49-F238E27FC236}">
                    <a16:creationId xmlns:a16="http://schemas.microsoft.com/office/drawing/2014/main" id="{00000000-0008-0000-0400-0000EB010000}"/>
                  </a:ext>
                </a:extLst>
              </xdr:cNvPr>
              <xdr:cNvPicPr>
                <a:picLocks noChangeAspect="1"/>
              </xdr:cNvPicPr>
            </xdr:nvPicPr>
            <xdr:blipFill>
              <a:blip xmlns:r="http://schemas.openxmlformats.org/officeDocument/2006/relationships" r:embed="rId61"/>
              <a:stretch>
                <a:fillRect/>
              </a:stretch>
            </xdr:blipFill>
            <xdr:spPr>
              <a:xfrm>
                <a:off x="551447" y="136042066"/>
                <a:ext cx="596565" cy="72543"/>
              </a:xfrm>
              <a:prstGeom prst="rect">
                <a:avLst/>
              </a:prstGeom>
            </xdr:spPr>
          </xdr:pic>
          <xdr:pic>
            <xdr:nvPicPr>
              <xdr:cNvPr id="492" name="図 491">
                <a:extLst>
                  <a:ext uri="{FF2B5EF4-FFF2-40B4-BE49-F238E27FC236}">
                    <a16:creationId xmlns:a16="http://schemas.microsoft.com/office/drawing/2014/main" id="{00000000-0008-0000-0400-0000EC010000}"/>
                  </a:ext>
                </a:extLst>
              </xdr:cNvPr>
              <xdr:cNvPicPr>
                <a:picLocks noChangeAspect="1"/>
              </xdr:cNvPicPr>
            </xdr:nvPicPr>
            <xdr:blipFill>
              <a:blip xmlns:r="http://schemas.openxmlformats.org/officeDocument/2006/relationships" r:embed="rId61"/>
              <a:stretch>
                <a:fillRect/>
              </a:stretch>
            </xdr:blipFill>
            <xdr:spPr>
              <a:xfrm>
                <a:off x="551447" y="136337843"/>
                <a:ext cx="596565" cy="72543"/>
              </a:xfrm>
              <a:prstGeom prst="rect">
                <a:avLst/>
              </a:prstGeom>
            </xdr:spPr>
          </xdr:pic>
        </xdr:grpSp>
        <xdr:pic>
          <xdr:nvPicPr>
            <xdr:cNvPr id="494" name="図 493">
              <a:extLst>
                <a:ext uri="{FF2B5EF4-FFF2-40B4-BE49-F238E27FC236}">
                  <a16:creationId xmlns:a16="http://schemas.microsoft.com/office/drawing/2014/main" id="{00000000-0008-0000-0400-0000EE010000}"/>
                </a:ext>
              </a:extLst>
            </xdr:cNvPr>
            <xdr:cNvPicPr>
              <a:picLocks noChangeAspect="1"/>
            </xdr:cNvPicPr>
          </xdr:nvPicPr>
          <xdr:blipFill>
            <a:blip xmlns:r="http://schemas.openxmlformats.org/officeDocument/2006/relationships" r:embed="rId61"/>
            <a:stretch>
              <a:fillRect/>
            </a:stretch>
          </xdr:blipFill>
          <xdr:spPr>
            <a:xfrm>
              <a:off x="4071824" y="133878205"/>
              <a:ext cx="301017" cy="90920"/>
            </a:xfrm>
            <a:prstGeom prst="rect">
              <a:avLst/>
            </a:prstGeom>
          </xdr:spPr>
        </xdr:pic>
        <xdr:pic>
          <xdr:nvPicPr>
            <xdr:cNvPr id="496" name="図 495">
              <a:extLst>
                <a:ext uri="{FF2B5EF4-FFF2-40B4-BE49-F238E27FC236}">
                  <a16:creationId xmlns:a16="http://schemas.microsoft.com/office/drawing/2014/main" id="{00000000-0008-0000-0400-0000F0010000}"/>
                </a:ext>
              </a:extLst>
            </xdr:cNvPr>
            <xdr:cNvPicPr>
              <a:picLocks noChangeAspect="1"/>
            </xdr:cNvPicPr>
          </xdr:nvPicPr>
          <xdr:blipFill>
            <a:blip xmlns:r="http://schemas.openxmlformats.org/officeDocument/2006/relationships" r:embed="rId61"/>
            <a:stretch>
              <a:fillRect/>
            </a:stretch>
          </xdr:blipFill>
          <xdr:spPr>
            <a:xfrm>
              <a:off x="4541693" y="133878205"/>
              <a:ext cx="142875" cy="82262"/>
            </a:xfrm>
            <a:prstGeom prst="rect">
              <a:avLst/>
            </a:prstGeom>
          </xdr:spPr>
        </xdr:pic>
        <xdr:pic>
          <xdr:nvPicPr>
            <xdr:cNvPr id="497" name="図 496">
              <a:extLst>
                <a:ext uri="{FF2B5EF4-FFF2-40B4-BE49-F238E27FC236}">
                  <a16:creationId xmlns:a16="http://schemas.microsoft.com/office/drawing/2014/main" id="{00000000-0008-0000-0400-0000F1010000}"/>
                </a:ext>
              </a:extLst>
            </xdr:cNvPr>
            <xdr:cNvPicPr>
              <a:picLocks noChangeAspect="1"/>
            </xdr:cNvPicPr>
          </xdr:nvPicPr>
          <xdr:blipFill>
            <a:blip xmlns:r="http://schemas.openxmlformats.org/officeDocument/2006/relationships" r:embed="rId61"/>
            <a:stretch>
              <a:fillRect/>
            </a:stretch>
          </xdr:blipFill>
          <xdr:spPr>
            <a:xfrm>
              <a:off x="4074103" y="134176943"/>
              <a:ext cx="301017" cy="90920"/>
            </a:xfrm>
            <a:prstGeom prst="rect">
              <a:avLst/>
            </a:prstGeom>
          </xdr:spPr>
        </xdr:pic>
        <xdr:pic>
          <xdr:nvPicPr>
            <xdr:cNvPr id="498" name="図 497">
              <a:extLst>
                <a:ext uri="{FF2B5EF4-FFF2-40B4-BE49-F238E27FC236}">
                  <a16:creationId xmlns:a16="http://schemas.microsoft.com/office/drawing/2014/main" id="{00000000-0008-0000-0400-0000F2010000}"/>
                </a:ext>
              </a:extLst>
            </xdr:cNvPr>
            <xdr:cNvPicPr>
              <a:picLocks noChangeAspect="1"/>
            </xdr:cNvPicPr>
          </xdr:nvPicPr>
          <xdr:blipFill>
            <a:blip xmlns:r="http://schemas.openxmlformats.org/officeDocument/2006/relationships" r:embed="rId61"/>
            <a:stretch>
              <a:fillRect/>
            </a:stretch>
          </xdr:blipFill>
          <xdr:spPr>
            <a:xfrm>
              <a:off x="4543972" y="134176943"/>
              <a:ext cx="142875" cy="82262"/>
            </a:xfrm>
            <a:prstGeom prst="rect">
              <a:avLst/>
            </a:prstGeom>
          </xdr:spPr>
        </xdr:pic>
        <xdr:pic>
          <xdr:nvPicPr>
            <xdr:cNvPr id="501" name="図 500">
              <a:extLst>
                <a:ext uri="{FF2B5EF4-FFF2-40B4-BE49-F238E27FC236}">
                  <a16:creationId xmlns:a16="http://schemas.microsoft.com/office/drawing/2014/main" id="{00000000-0008-0000-0400-0000F5010000}"/>
                </a:ext>
              </a:extLst>
            </xdr:cNvPr>
            <xdr:cNvPicPr>
              <a:picLocks noChangeAspect="1"/>
            </xdr:cNvPicPr>
          </xdr:nvPicPr>
          <xdr:blipFill>
            <a:blip xmlns:r="http://schemas.openxmlformats.org/officeDocument/2006/relationships" r:embed="rId61"/>
            <a:stretch>
              <a:fillRect/>
            </a:stretch>
          </xdr:blipFill>
          <xdr:spPr>
            <a:xfrm>
              <a:off x="4069773" y="134471353"/>
              <a:ext cx="301017" cy="90920"/>
            </a:xfrm>
            <a:prstGeom prst="rect">
              <a:avLst/>
            </a:prstGeom>
          </xdr:spPr>
        </xdr:pic>
        <xdr:pic>
          <xdr:nvPicPr>
            <xdr:cNvPr id="502" name="図 501">
              <a:extLst>
                <a:ext uri="{FF2B5EF4-FFF2-40B4-BE49-F238E27FC236}">
                  <a16:creationId xmlns:a16="http://schemas.microsoft.com/office/drawing/2014/main" id="{00000000-0008-0000-0400-0000F6010000}"/>
                </a:ext>
              </a:extLst>
            </xdr:cNvPr>
            <xdr:cNvPicPr>
              <a:picLocks noChangeAspect="1"/>
            </xdr:cNvPicPr>
          </xdr:nvPicPr>
          <xdr:blipFill>
            <a:blip xmlns:r="http://schemas.openxmlformats.org/officeDocument/2006/relationships" r:embed="rId61"/>
            <a:stretch>
              <a:fillRect/>
            </a:stretch>
          </xdr:blipFill>
          <xdr:spPr>
            <a:xfrm>
              <a:off x="4539642" y="134471353"/>
              <a:ext cx="142875" cy="82262"/>
            </a:xfrm>
            <a:prstGeom prst="rect">
              <a:avLst/>
            </a:prstGeom>
          </xdr:spPr>
        </xdr:pic>
        <xdr:pic>
          <xdr:nvPicPr>
            <xdr:cNvPr id="503" name="図 502">
              <a:extLst>
                <a:ext uri="{FF2B5EF4-FFF2-40B4-BE49-F238E27FC236}">
                  <a16:creationId xmlns:a16="http://schemas.microsoft.com/office/drawing/2014/main" id="{00000000-0008-0000-0400-0000F7010000}"/>
                </a:ext>
              </a:extLst>
            </xdr:cNvPr>
            <xdr:cNvPicPr>
              <a:picLocks noChangeAspect="1"/>
            </xdr:cNvPicPr>
          </xdr:nvPicPr>
          <xdr:blipFill>
            <a:blip xmlns:r="http://schemas.openxmlformats.org/officeDocument/2006/relationships" r:embed="rId61"/>
            <a:stretch>
              <a:fillRect/>
            </a:stretch>
          </xdr:blipFill>
          <xdr:spPr>
            <a:xfrm>
              <a:off x="4069773" y="134757102"/>
              <a:ext cx="301017" cy="90920"/>
            </a:xfrm>
            <a:prstGeom prst="rect">
              <a:avLst/>
            </a:prstGeom>
          </xdr:spPr>
        </xdr:pic>
        <xdr:pic>
          <xdr:nvPicPr>
            <xdr:cNvPr id="504" name="図 503">
              <a:extLst>
                <a:ext uri="{FF2B5EF4-FFF2-40B4-BE49-F238E27FC236}">
                  <a16:creationId xmlns:a16="http://schemas.microsoft.com/office/drawing/2014/main" id="{00000000-0008-0000-0400-0000F8010000}"/>
                </a:ext>
              </a:extLst>
            </xdr:cNvPr>
            <xdr:cNvPicPr>
              <a:picLocks noChangeAspect="1"/>
            </xdr:cNvPicPr>
          </xdr:nvPicPr>
          <xdr:blipFill>
            <a:blip xmlns:r="http://schemas.openxmlformats.org/officeDocument/2006/relationships" r:embed="rId61"/>
            <a:stretch>
              <a:fillRect/>
            </a:stretch>
          </xdr:blipFill>
          <xdr:spPr>
            <a:xfrm>
              <a:off x="4539642" y="134757102"/>
              <a:ext cx="142875" cy="82262"/>
            </a:xfrm>
            <a:prstGeom prst="rect">
              <a:avLst/>
            </a:prstGeom>
          </xdr:spPr>
        </xdr:pic>
        <xdr:pic>
          <xdr:nvPicPr>
            <xdr:cNvPr id="505" name="図 504">
              <a:extLst>
                <a:ext uri="{FF2B5EF4-FFF2-40B4-BE49-F238E27FC236}">
                  <a16:creationId xmlns:a16="http://schemas.microsoft.com/office/drawing/2014/main" id="{00000000-0008-0000-0400-0000F9010000}"/>
                </a:ext>
              </a:extLst>
            </xdr:cNvPr>
            <xdr:cNvPicPr>
              <a:picLocks noChangeAspect="1"/>
            </xdr:cNvPicPr>
          </xdr:nvPicPr>
          <xdr:blipFill>
            <a:blip xmlns:r="http://schemas.openxmlformats.org/officeDocument/2006/relationships" r:embed="rId61"/>
            <a:stretch>
              <a:fillRect/>
            </a:stretch>
          </xdr:blipFill>
          <xdr:spPr>
            <a:xfrm>
              <a:off x="4069773" y="135047182"/>
              <a:ext cx="301017" cy="90920"/>
            </a:xfrm>
            <a:prstGeom prst="rect">
              <a:avLst/>
            </a:prstGeom>
          </xdr:spPr>
        </xdr:pic>
        <xdr:pic>
          <xdr:nvPicPr>
            <xdr:cNvPr id="506" name="図 505">
              <a:extLst>
                <a:ext uri="{FF2B5EF4-FFF2-40B4-BE49-F238E27FC236}">
                  <a16:creationId xmlns:a16="http://schemas.microsoft.com/office/drawing/2014/main" id="{00000000-0008-0000-0400-0000FA010000}"/>
                </a:ext>
              </a:extLst>
            </xdr:cNvPr>
            <xdr:cNvPicPr>
              <a:picLocks noChangeAspect="1"/>
            </xdr:cNvPicPr>
          </xdr:nvPicPr>
          <xdr:blipFill>
            <a:blip xmlns:r="http://schemas.openxmlformats.org/officeDocument/2006/relationships" r:embed="rId61"/>
            <a:stretch>
              <a:fillRect/>
            </a:stretch>
          </xdr:blipFill>
          <xdr:spPr>
            <a:xfrm>
              <a:off x="4539642" y="135047182"/>
              <a:ext cx="142875" cy="82262"/>
            </a:xfrm>
            <a:prstGeom prst="rect">
              <a:avLst/>
            </a:prstGeom>
          </xdr:spPr>
        </xdr:pic>
      </xdr:grpSp>
      <xdr:pic>
        <xdr:nvPicPr>
          <xdr:cNvPr id="510" name="図 509">
            <a:extLst>
              <a:ext uri="{FF2B5EF4-FFF2-40B4-BE49-F238E27FC236}">
                <a16:creationId xmlns:a16="http://schemas.microsoft.com/office/drawing/2014/main" id="{00000000-0008-0000-0400-0000FE010000}"/>
              </a:ext>
            </a:extLst>
          </xdr:cNvPr>
          <xdr:cNvPicPr>
            <a:picLocks noChangeAspect="1"/>
          </xdr:cNvPicPr>
        </xdr:nvPicPr>
        <xdr:blipFill>
          <a:blip xmlns:r="http://schemas.openxmlformats.org/officeDocument/2006/relationships" r:embed="rId62"/>
          <a:stretch>
            <a:fillRect/>
          </a:stretch>
        </xdr:blipFill>
        <xdr:spPr>
          <a:xfrm>
            <a:off x="5000366" y="135073574"/>
            <a:ext cx="514108" cy="127677"/>
          </a:xfrm>
          <a:prstGeom prst="rect">
            <a:avLst/>
          </a:prstGeom>
        </xdr:spPr>
      </xdr:pic>
    </xdr:grpSp>
    <xdr:clientData/>
  </xdr:twoCellAnchor>
  <xdr:twoCellAnchor>
    <xdr:from>
      <xdr:col>1</xdr:col>
      <xdr:colOff>222478</xdr:colOff>
      <xdr:row>536</xdr:row>
      <xdr:rowOff>61404</xdr:rowOff>
    </xdr:from>
    <xdr:to>
      <xdr:col>3</xdr:col>
      <xdr:colOff>282009</xdr:colOff>
      <xdr:row>537</xdr:row>
      <xdr:rowOff>103075</xdr:rowOff>
    </xdr:to>
    <xdr:sp macro="" textlink="">
      <xdr:nvSpPr>
        <xdr:cNvPr id="512" name="正方形/長方形 511">
          <a:extLst>
            <a:ext uri="{FF2B5EF4-FFF2-40B4-BE49-F238E27FC236}">
              <a16:creationId xmlns:a16="http://schemas.microsoft.com/office/drawing/2014/main" id="{00000000-0008-0000-0400-000000020000}"/>
            </a:ext>
          </a:extLst>
        </xdr:cNvPr>
        <xdr:cNvSpPr/>
      </xdr:nvSpPr>
      <xdr:spPr>
        <a:xfrm>
          <a:off x="574903" y="125486604"/>
          <a:ext cx="1431131" cy="279796"/>
        </a:xfrm>
        <a:prstGeom prst="rect">
          <a:avLst/>
        </a:prstGeom>
        <a:noFill/>
        <a:ln w="508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257175</xdr:colOff>
      <xdr:row>540</xdr:row>
      <xdr:rowOff>166301</xdr:rowOff>
    </xdr:from>
    <xdr:to>
      <xdr:col>14</xdr:col>
      <xdr:colOff>504825</xdr:colOff>
      <xdr:row>545</xdr:row>
      <xdr:rowOff>200024</xdr:rowOff>
    </xdr:to>
    <xdr:pic>
      <xdr:nvPicPr>
        <xdr:cNvPr id="514" name="図 513">
          <a:extLst>
            <a:ext uri="{FF2B5EF4-FFF2-40B4-BE49-F238E27FC236}">
              <a16:creationId xmlns:a16="http://schemas.microsoft.com/office/drawing/2014/main" id="{00000000-0008-0000-0400-00000202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295400" y="126848801"/>
          <a:ext cx="7810500" cy="1224349"/>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2</xdr:col>
      <xdr:colOff>247649</xdr:colOff>
      <xdr:row>540</xdr:row>
      <xdr:rowOff>142875</xdr:rowOff>
    </xdr:from>
    <xdr:to>
      <xdr:col>14</xdr:col>
      <xdr:colOff>542924</xdr:colOff>
      <xdr:row>545</xdr:row>
      <xdr:rowOff>209550</xdr:rowOff>
    </xdr:to>
    <xdr:sp macro="" textlink="">
      <xdr:nvSpPr>
        <xdr:cNvPr id="515" name="正方形/長方形 514">
          <a:extLst>
            <a:ext uri="{FF2B5EF4-FFF2-40B4-BE49-F238E27FC236}">
              <a16:creationId xmlns:a16="http://schemas.microsoft.com/office/drawing/2014/main" id="{00000000-0008-0000-0400-000003020000}"/>
            </a:ext>
          </a:extLst>
        </xdr:cNvPr>
        <xdr:cNvSpPr/>
      </xdr:nvSpPr>
      <xdr:spPr>
        <a:xfrm>
          <a:off x="1285874" y="126825375"/>
          <a:ext cx="7858125" cy="1257300"/>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224118</xdr:colOff>
      <xdr:row>545</xdr:row>
      <xdr:rowOff>221011</xdr:rowOff>
    </xdr:from>
    <xdr:to>
      <xdr:col>5</xdr:col>
      <xdr:colOff>112058</xdr:colOff>
      <xdr:row>547</xdr:row>
      <xdr:rowOff>168088</xdr:rowOff>
    </xdr:to>
    <xdr:cxnSp macro="">
      <xdr:nvCxnSpPr>
        <xdr:cNvPr id="516" name="直線コネクタ 515">
          <a:extLst>
            <a:ext uri="{FF2B5EF4-FFF2-40B4-BE49-F238E27FC236}">
              <a16:creationId xmlns:a16="http://schemas.microsoft.com/office/drawing/2014/main" id="{00000000-0008-0000-0400-000004020000}"/>
            </a:ext>
          </a:extLst>
        </xdr:cNvPr>
        <xdr:cNvCxnSpPr/>
      </xdr:nvCxnSpPr>
      <xdr:spPr>
        <a:xfrm>
          <a:off x="1255059" y="126802658"/>
          <a:ext cx="1938617" cy="417724"/>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448235</xdr:colOff>
      <xdr:row>545</xdr:row>
      <xdr:rowOff>212911</xdr:rowOff>
    </xdr:from>
    <xdr:to>
      <xdr:col>14</xdr:col>
      <xdr:colOff>481852</xdr:colOff>
      <xdr:row>547</xdr:row>
      <xdr:rowOff>179294</xdr:rowOff>
    </xdr:to>
    <xdr:cxnSp macro="">
      <xdr:nvCxnSpPr>
        <xdr:cNvPr id="518" name="直線コネクタ 517">
          <a:extLst>
            <a:ext uri="{FF2B5EF4-FFF2-40B4-BE49-F238E27FC236}">
              <a16:creationId xmlns:a16="http://schemas.microsoft.com/office/drawing/2014/main" id="{00000000-0008-0000-0400-000006020000}"/>
            </a:ext>
          </a:extLst>
        </xdr:cNvPr>
        <xdr:cNvCxnSpPr/>
      </xdr:nvCxnSpPr>
      <xdr:spPr>
        <a:xfrm flipH="1">
          <a:off x="6264088" y="126794558"/>
          <a:ext cx="2779058" cy="437030"/>
        </a:xfrm>
        <a:prstGeom prst="line">
          <a:avLst/>
        </a:prstGeom>
        <a:ln>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168088</xdr:colOff>
      <xdr:row>543</xdr:row>
      <xdr:rowOff>234524</xdr:rowOff>
    </xdr:from>
    <xdr:to>
      <xdr:col>12</xdr:col>
      <xdr:colOff>79240</xdr:colOff>
      <xdr:row>544</xdr:row>
      <xdr:rowOff>78441</xdr:rowOff>
    </xdr:to>
    <xdr:sp macro="" textlink="">
      <xdr:nvSpPr>
        <xdr:cNvPr id="189" name="正方形/長方形 188">
          <a:extLst>
            <a:ext uri="{FF2B5EF4-FFF2-40B4-BE49-F238E27FC236}">
              <a16:creationId xmlns:a16="http://schemas.microsoft.com/office/drawing/2014/main" id="{00000000-0008-0000-0400-0000BD000000}"/>
            </a:ext>
          </a:extLst>
        </xdr:cNvPr>
        <xdr:cNvSpPr/>
      </xdr:nvSpPr>
      <xdr:spPr>
        <a:xfrm>
          <a:off x="6667500" y="126345524"/>
          <a:ext cx="1278269" cy="79241"/>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234306</xdr:colOff>
      <xdr:row>570</xdr:row>
      <xdr:rowOff>79461</xdr:rowOff>
    </xdr:from>
    <xdr:to>
      <xdr:col>7</xdr:col>
      <xdr:colOff>485775</xdr:colOff>
      <xdr:row>571</xdr:row>
      <xdr:rowOff>134471</xdr:rowOff>
    </xdr:to>
    <xdr:sp macro="" textlink="">
      <xdr:nvSpPr>
        <xdr:cNvPr id="184" name="正方形/長方形 183">
          <a:extLst>
            <a:ext uri="{FF2B5EF4-FFF2-40B4-BE49-F238E27FC236}">
              <a16:creationId xmlns:a16="http://schemas.microsoft.com/office/drawing/2014/main" id="{00000000-0008-0000-0400-0000B8000000}"/>
            </a:ext>
          </a:extLst>
        </xdr:cNvPr>
        <xdr:cNvSpPr/>
      </xdr:nvSpPr>
      <xdr:spPr>
        <a:xfrm>
          <a:off x="4015731" y="133858086"/>
          <a:ext cx="937269" cy="29313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612322</xdr:colOff>
      <xdr:row>557</xdr:row>
      <xdr:rowOff>140874</xdr:rowOff>
    </xdr:from>
    <xdr:to>
      <xdr:col>7</xdr:col>
      <xdr:colOff>81643</xdr:colOff>
      <xdr:row>570</xdr:row>
      <xdr:rowOff>55228</xdr:rowOff>
    </xdr:to>
    <xdr:sp macro="" textlink="">
      <xdr:nvSpPr>
        <xdr:cNvPr id="185" name="右矢印 184">
          <a:extLst>
            <a:ext uri="{FF2B5EF4-FFF2-40B4-BE49-F238E27FC236}">
              <a16:creationId xmlns:a16="http://schemas.microsoft.com/office/drawing/2014/main" id="{00000000-0008-0000-0400-0000B9000000}"/>
            </a:ext>
          </a:extLst>
        </xdr:cNvPr>
        <xdr:cNvSpPr/>
      </xdr:nvSpPr>
      <xdr:spPr>
        <a:xfrm rot="5400000">
          <a:off x="2967158" y="130911920"/>
          <a:ext cx="2973560" cy="152880"/>
        </a:xfrm>
        <a:prstGeom prst="rightArrow">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661147</xdr:colOff>
      <xdr:row>557</xdr:row>
      <xdr:rowOff>137394</xdr:rowOff>
    </xdr:from>
    <xdr:to>
      <xdr:col>11</xdr:col>
      <xdr:colOff>22411</xdr:colOff>
      <xdr:row>557</xdr:row>
      <xdr:rowOff>231913</xdr:rowOff>
    </xdr:to>
    <xdr:sp macro="" textlink="">
      <xdr:nvSpPr>
        <xdr:cNvPr id="520" name="正方形/長方形 519">
          <a:extLst>
            <a:ext uri="{FF2B5EF4-FFF2-40B4-BE49-F238E27FC236}">
              <a16:creationId xmlns:a16="http://schemas.microsoft.com/office/drawing/2014/main" id="{00000000-0008-0000-0400-000008020000}"/>
            </a:ext>
          </a:extLst>
        </xdr:cNvPr>
        <xdr:cNvSpPr/>
      </xdr:nvSpPr>
      <xdr:spPr>
        <a:xfrm>
          <a:off x="4454582" y="131839155"/>
          <a:ext cx="2798546" cy="94519"/>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638736</xdr:colOff>
      <xdr:row>544</xdr:row>
      <xdr:rowOff>67235</xdr:rowOff>
    </xdr:from>
    <xdr:to>
      <xdr:col>11</xdr:col>
      <xdr:colOff>44823</xdr:colOff>
      <xdr:row>557</xdr:row>
      <xdr:rowOff>224121</xdr:rowOff>
    </xdr:to>
    <xdr:sp macro="" textlink="">
      <xdr:nvSpPr>
        <xdr:cNvPr id="521" name="正方形/長方形 520">
          <a:extLst>
            <a:ext uri="{FF2B5EF4-FFF2-40B4-BE49-F238E27FC236}">
              <a16:creationId xmlns:a16="http://schemas.microsoft.com/office/drawing/2014/main" id="{00000000-0008-0000-0400-000009020000}"/>
            </a:ext>
          </a:extLst>
        </xdr:cNvPr>
        <xdr:cNvSpPr/>
      </xdr:nvSpPr>
      <xdr:spPr>
        <a:xfrm rot="5400000">
          <a:off x="5597337" y="127954370"/>
          <a:ext cx="3171268" cy="89646"/>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219075</xdr:colOff>
      <xdr:row>570</xdr:row>
      <xdr:rowOff>65942</xdr:rowOff>
    </xdr:from>
    <xdr:to>
      <xdr:col>7</xdr:col>
      <xdr:colOff>104775</xdr:colOff>
      <xdr:row>571</xdr:row>
      <xdr:rowOff>75467</xdr:rowOff>
    </xdr:to>
    <xdr:sp macro="" textlink="">
      <xdr:nvSpPr>
        <xdr:cNvPr id="522" name="テキスト ボックス 521">
          <a:extLst>
            <a:ext uri="{FF2B5EF4-FFF2-40B4-BE49-F238E27FC236}">
              <a16:creationId xmlns:a16="http://schemas.microsoft.com/office/drawing/2014/main" id="{00000000-0008-0000-0400-00000A020000}"/>
            </a:ext>
          </a:extLst>
        </xdr:cNvPr>
        <xdr:cNvSpPr txBox="1"/>
      </xdr:nvSpPr>
      <xdr:spPr>
        <a:xfrm>
          <a:off x="4014421" y="135709269"/>
          <a:ext cx="574431" cy="251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2024</a:t>
          </a:r>
          <a:endParaRPr kumimoji="1" lang="ja-JP" altLang="en-US" sz="1050"/>
        </a:p>
      </xdr:txBody>
    </xdr:sp>
    <xdr:clientData/>
  </xdr:twoCellAnchor>
  <xdr:twoCellAnchor>
    <xdr:from>
      <xdr:col>7</xdr:col>
      <xdr:colOff>0</xdr:colOff>
      <xdr:row>570</xdr:row>
      <xdr:rowOff>65942</xdr:rowOff>
    </xdr:from>
    <xdr:to>
      <xdr:col>7</xdr:col>
      <xdr:colOff>571500</xdr:colOff>
      <xdr:row>571</xdr:row>
      <xdr:rowOff>75467</xdr:rowOff>
    </xdr:to>
    <xdr:sp macro="" textlink="">
      <xdr:nvSpPr>
        <xdr:cNvPr id="523" name="テキスト ボックス 522">
          <a:extLst>
            <a:ext uri="{FF2B5EF4-FFF2-40B4-BE49-F238E27FC236}">
              <a16:creationId xmlns:a16="http://schemas.microsoft.com/office/drawing/2014/main" id="{00000000-0008-0000-0400-00000B020000}"/>
            </a:ext>
          </a:extLst>
        </xdr:cNvPr>
        <xdr:cNvSpPr txBox="1"/>
      </xdr:nvSpPr>
      <xdr:spPr>
        <a:xfrm>
          <a:off x="4484077" y="135709269"/>
          <a:ext cx="571500" cy="251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11</a:t>
          </a:r>
          <a:endParaRPr kumimoji="1" lang="ja-JP" altLang="en-US" sz="1050"/>
        </a:p>
      </xdr:txBody>
    </xdr:sp>
    <xdr:clientData/>
  </xdr:twoCellAnchor>
  <xdr:twoCellAnchor>
    <xdr:from>
      <xdr:col>14</xdr:col>
      <xdr:colOff>9526</xdr:colOff>
      <xdr:row>544</xdr:row>
      <xdr:rowOff>104776</xdr:rowOff>
    </xdr:from>
    <xdr:to>
      <xdr:col>14</xdr:col>
      <xdr:colOff>95250</xdr:colOff>
      <xdr:row>560</xdr:row>
      <xdr:rowOff>95253</xdr:rowOff>
    </xdr:to>
    <xdr:sp macro="" textlink="">
      <xdr:nvSpPr>
        <xdr:cNvPr id="524" name="正方形/長方形 523">
          <a:extLst>
            <a:ext uri="{FF2B5EF4-FFF2-40B4-BE49-F238E27FC236}">
              <a16:creationId xmlns:a16="http://schemas.microsoft.com/office/drawing/2014/main" id="{00000000-0008-0000-0400-00000C020000}"/>
            </a:ext>
          </a:extLst>
        </xdr:cNvPr>
        <xdr:cNvSpPr/>
      </xdr:nvSpPr>
      <xdr:spPr>
        <a:xfrm rot="5400000">
          <a:off x="6777037" y="129573340"/>
          <a:ext cx="3752852" cy="85724"/>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544</xdr:row>
      <xdr:rowOff>0</xdr:rowOff>
    </xdr:from>
    <xdr:to>
      <xdr:col>14</xdr:col>
      <xdr:colOff>444552</xdr:colOff>
      <xdr:row>544</xdr:row>
      <xdr:rowOff>76200</xdr:rowOff>
    </xdr:to>
    <xdr:sp macro="" textlink="">
      <xdr:nvSpPr>
        <xdr:cNvPr id="525" name="正方形/長方形 524">
          <a:extLst>
            <a:ext uri="{FF2B5EF4-FFF2-40B4-BE49-F238E27FC236}">
              <a16:creationId xmlns:a16="http://schemas.microsoft.com/office/drawing/2014/main" id="{00000000-0008-0000-0400-00000D020000}"/>
            </a:ext>
          </a:extLst>
        </xdr:cNvPr>
        <xdr:cNvSpPr/>
      </xdr:nvSpPr>
      <xdr:spPr>
        <a:xfrm>
          <a:off x="8467725" y="127635000"/>
          <a:ext cx="577902" cy="76200"/>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304800</xdr:colOff>
      <xdr:row>545</xdr:row>
      <xdr:rowOff>9525</xdr:rowOff>
    </xdr:from>
    <xdr:to>
      <xdr:col>3</xdr:col>
      <xdr:colOff>196902</xdr:colOff>
      <xdr:row>545</xdr:row>
      <xdr:rowOff>85725</xdr:rowOff>
    </xdr:to>
    <xdr:sp macro="" textlink="">
      <xdr:nvSpPr>
        <xdr:cNvPr id="526" name="正方形/長方形 525">
          <a:extLst>
            <a:ext uri="{FF2B5EF4-FFF2-40B4-BE49-F238E27FC236}">
              <a16:creationId xmlns:a16="http://schemas.microsoft.com/office/drawing/2014/main" id="{00000000-0008-0000-0400-00000E020000}"/>
            </a:ext>
          </a:extLst>
        </xdr:cNvPr>
        <xdr:cNvSpPr/>
      </xdr:nvSpPr>
      <xdr:spPr>
        <a:xfrm>
          <a:off x="1343025" y="127882650"/>
          <a:ext cx="577902" cy="76200"/>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515657</xdr:colOff>
      <xdr:row>570</xdr:row>
      <xdr:rowOff>99895</xdr:rowOff>
    </xdr:from>
    <xdr:to>
      <xdr:col>8</xdr:col>
      <xdr:colOff>385646</xdr:colOff>
      <xdr:row>570</xdr:row>
      <xdr:rowOff>210186</xdr:rowOff>
    </xdr:to>
    <xdr:sp macro="" textlink="">
      <xdr:nvSpPr>
        <xdr:cNvPr id="187" name="正方形/長方形 186">
          <a:extLst>
            <a:ext uri="{FF2B5EF4-FFF2-40B4-BE49-F238E27FC236}">
              <a16:creationId xmlns:a16="http://schemas.microsoft.com/office/drawing/2014/main" id="{00000000-0008-0000-0400-0000BB000000}"/>
            </a:ext>
          </a:extLst>
        </xdr:cNvPr>
        <xdr:cNvSpPr/>
      </xdr:nvSpPr>
      <xdr:spPr>
        <a:xfrm>
          <a:off x="4994730" y="133273334"/>
          <a:ext cx="557648" cy="110291"/>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560</xdr:row>
      <xdr:rowOff>19051</xdr:rowOff>
    </xdr:from>
    <xdr:to>
      <xdr:col>14</xdr:col>
      <xdr:colOff>85164</xdr:colOff>
      <xdr:row>560</xdr:row>
      <xdr:rowOff>95251</xdr:rowOff>
    </xdr:to>
    <xdr:sp macro="" textlink="">
      <xdr:nvSpPr>
        <xdr:cNvPr id="527" name="正方形/長方形 526">
          <a:extLst>
            <a:ext uri="{FF2B5EF4-FFF2-40B4-BE49-F238E27FC236}">
              <a16:creationId xmlns:a16="http://schemas.microsoft.com/office/drawing/2014/main" id="{00000000-0008-0000-0400-00000F020000}"/>
            </a:ext>
          </a:extLst>
        </xdr:cNvPr>
        <xdr:cNvSpPr/>
      </xdr:nvSpPr>
      <xdr:spPr>
        <a:xfrm>
          <a:off x="5429250" y="131416426"/>
          <a:ext cx="3256989" cy="76200"/>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219074</xdr:colOff>
      <xdr:row>560</xdr:row>
      <xdr:rowOff>19050</xdr:rowOff>
    </xdr:from>
    <xdr:to>
      <xdr:col>8</xdr:col>
      <xdr:colOff>342899</xdr:colOff>
      <xdr:row>570</xdr:row>
      <xdr:rowOff>28575</xdr:rowOff>
    </xdr:to>
    <xdr:sp macro="" textlink="">
      <xdr:nvSpPr>
        <xdr:cNvPr id="528" name="右矢印 527">
          <a:extLst>
            <a:ext uri="{FF2B5EF4-FFF2-40B4-BE49-F238E27FC236}">
              <a16:creationId xmlns:a16="http://schemas.microsoft.com/office/drawing/2014/main" id="{00000000-0008-0000-0400-000010020000}"/>
            </a:ext>
          </a:extLst>
        </xdr:cNvPr>
        <xdr:cNvSpPr/>
      </xdr:nvSpPr>
      <xdr:spPr>
        <a:xfrm rot="5400000">
          <a:off x="4238624" y="132549900"/>
          <a:ext cx="2390775" cy="123825"/>
        </a:xfrm>
        <a:prstGeom prst="rightArrow">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521368</xdr:colOff>
      <xdr:row>570</xdr:row>
      <xdr:rowOff>210939</xdr:rowOff>
    </xdr:from>
    <xdr:to>
      <xdr:col>9</xdr:col>
      <xdr:colOff>256191</xdr:colOff>
      <xdr:row>571</xdr:row>
      <xdr:rowOff>65556</xdr:rowOff>
    </xdr:to>
    <xdr:sp macro="" textlink="">
      <xdr:nvSpPr>
        <xdr:cNvPr id="529" name="正方形/長方形 528">
          <a:extLst>
            <a:ext uri="{FF2B5EF4-FFF2-40B4-BE49-F238E27FC236}">
              <a16:creationId xmlns:a16="http://schemas.microsoft.com/office/drawing/2014/main" id="{00000000-0008-0000-0400-000011020000}"/>
            </a:ext>
          </a:extLst>
        </xdr:cNvPr>
        <xdr:cNvSpPr/>
      </xdr:nvSpPr>
      <xdr:spPr>
        <a:xfrm>
          <a:off x="5005445" y="135854266"/>
          <a:ext cx="1112284" cy="9640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568569</xdr:colOff>
      <xdr:row>572</xdr:row>
      <xdr:rowOff>55685</xdr:rowOff>
    </xdr:from>
    <xdr:to>
      <xdr:col>7</xdr:col>
      <xdr:colOff>630115</xdr:colOff>
      <xdr:row>572</xdr:row>
      <xdr:rowOff>124558</xdr:rowOff>
    </xdr:to>
    <xdr:sp macro="" textlink="">
      <xdr:nvSpPr>
        <xdr:cNvPr id="531" name="正方形/長方形 530">
          <a:extLst>
            <a:ext uri="{FF2B5EF4-FFF2-40B4-BE49-F238E27FC236}">
              <a16:creationId xmlns:a16="http://schemas.microsoft.com/office/drawing/2014/main" id="{00000000-0008-0000-0400-000013020000}"/>
            </a:ext>
          </a:extLst>
        </xdr:cNvPr>
        <xdr:cNvSpPr/>
      </xdr:nvSpPr>
      <xdr:spPr>
        <a:xfrm>
          <a:off x="920261" y="136248531"/>
          <a:ext cx="4193931" cy="68873"/>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549521</xdr:colOff>
      <xdr:row>571</xdr:row>
      <xdr:rowOff>117230</xdr:rowOff>
    </xdr:from>
    <xdr:to>
      <xdr:col>7</xdr:col>
      <xdr:colOff>659426</xdr:colOff>
      <xdr:row>572</xdr:row>
      <xdr:rowOff>90120</xdr:rowOff>
    </xdr:to>
    <xdr:sp macro="" textlink="">
      <xdr:nvSpPr>
        <xdr:cNvPr id="532" name="右矢印 531">
          <a:extLst>
            <a:ext uri="{FF2B5EF4-FFF2-40B4-BE49-F238E27FC236}">
              <a16:creationId xmlns:a16="http://schemas.microsoft.com/office/drawing/2014/main" id="{00000000-0008-0000-0400-000014020000}"/>
            </a:ext>
          </a:extLst>
        </xdr:cNvPr>
        <xdr:cNvSpPr/>
      </xdr:nvSpPr>
      <xdr:spPr>
        <a:xfrm rot="16200000">
          <a:off x="4981212" y="136120674"/>
          <a:ext cx="214678" cy="109905"/>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314325</xdr:colOff>
      <xdr:row>343</xdr:row>
      <xdr:rowOff>66675</xdr:rowOff>
    </xdr:from>
    <xdr:to>
      <xdr:col>6</xdr:col>
      <xdr:colOff>180975</xdr:colOff>
      <xdr:row>352</xdr:row>
      <xdr:rowOff>104775</xdr:rowOff>
    </xdr:to>
    <xdr:pic>
      <xdr:nvPicPr>
        <xdr:cNvPr id="534" name="図 533">
          <a:extLst>
            <a:ext uri="{FF2B5EF4-FFF2-40B4-BE49-F238E27FC236}">
              <a16:creationId xmlns:a16="http://schemas.microsoft.com/office/drawing/2014/main" id="{00000000-0008-0000-0400-00001602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666750" y="79219425"/>
          <a:ext cx="3295650" cy="2181225"/>
        </a:xfrm>
        <a:prstGeom prst="rect">
          <a:avLst/>
        </a:prstGeom>
        <a:solidFill>
          <a:schemeClr val="bg1"/>
        </a:solidFill>
        <a:ln>
          <a:solidFill>
            <a:schemeClr val="tx1"/>
          </a:solidFill>
        </a:ln>
        <a:effectLst>
          <a:outerShdw blurRad="50800" dist="38100" dir="2700000" algn="tl" rotWithShape="0">
            <a:prstClr val="black">
              <a:alpha val="40000"/>
            </a:prstClr>
          </a:outerShdw>
        </a:effectLst>
      </xdr:spPr>
    </xdr:pic>
    <xdr:clientData/>
  </xdr:twoCellAnchor>
  <xdr:twoCellAnchor>
    <xdr:from>
      <xdr:col>13</xdr:col>
      <xdr:colOff>0</xdr:colOff>
      <xdr:row>515</xdr:row>
      <xdr:rowOff>27215</xdr:rowOff>
    </xdr:from>
    <xdr:to>
      <xdr:col>15</xdr:col>
      <xdr:colOff>95250</xdr:colOff>
      <xdr:row>516</xdr:row>
      <xdr:rowOff>170089</xdr:rowOff>
    </xdr:to>
    <xdr:sp macro="" textlink="">
      <xdr:nvSpPr>
        <xdr:cNvPr id="538" name="正方形/長方形 537">
          <a:extLst>
            <a:ext uri="{FF2B5EF4-FFF2-40B4-BE49-F238E27FC236}">
              <a16:creationId xmlns:a16="http://schemas.microsoft.com/office/drawing/2014/main" id="{00000000-0008-0000-0400-00001A020000}"/>
            </a:ext>
          </a:extLst>
        </xdr:cNvPr>
        <xdr:cNvSpPr/>
      </xdr:nvSpPr>
      <xdr:spPr>
        <a:xfrm>
          <a:off x="8191500" y="123008572"/>
          <a:ext cx="1129393" cy="387803"/>
        </a:xfrm>
        <a:prstGeom prst="rect">
          <a:avLst/>
        </a:prstGeom>
        <a:noFill/>
        <a:ln w="635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500" b="1">
              <a:solidFill>
                <a:schemeClr val="tx1"/>
              </a:solidFill>
              <a:latin typeface="游ゴシック" panose="020B0400000000000000" pitchFamily="50" charset="-128"/>
              <a:ea typeface="游ゴシック" panose="020B0400000000000000" pitchFamily="50" charset="-128"/>
            </a:rPr>
            <a:t>廃止事由</a:t>
          </a:r>
        </a:p>
      </xdr:txBody>
    </xdr:sp>
    <xdr:clientData/>
  </xdr:twoCellAnchor>
  <xdr:oneCellAnchor>
    <xdr:from>
      <xdr:col>8</xdr:col>
      <xdr:colOff>506825</xdr:colOff>
      <xdr:row>567</xdr:row>
      <xdr:rowOff>42663</xdr:rowOff>
    </xdr:from>
    <xdr:ext cx="441146" cy="834524"/>
    <xdr:sp macro="" textlink="">
      <xdr:nvSpPr>
        <xdr:cNvPr id="260" name="正方形/長方形 259">
          <a:extLst>
            <a:ext uri="{FF2B5EF4-FFF2-40B4-BE49-F238E27FC236}">
              <a16:creationId xmlns:a16="http://schemas.microsoft.com/office/drawing/2014/main" id="{00000000-0008-0000-0400-000004010000}"/>
            </a:ext>
          </a:extLst>
        </xdr:cNvPr>
        <xdr:cNvSpPr/>
      </xdr:nvSpPr>
      <xdr:spPr>
        <a:xfrm>
          <a:off x="5623111" y="136141306"/>
          <a:ext cx="441146" cy="834524"/>
        </a:xfrm>
        <a:prstGeom prst="rect">
          <a:avLst/>
        </a:prstGeom>
        <a:noFill/>
      </xdr:spPr>
      <xdr:txBody>
        <a:bodyPr wrap="none" lIns="91440" tIns="45720" rIns="91440" bIns="45720">
          <a:spAutoFit/>
        </a:bodyPr>
        <a:lstStyle/>
        <a:p>
          <a:pPr algn="ctr"/>
          <a:r>
            <a:rPr lang="ja-JP" altLang="en-US" sz="2000" b="1" cap="none" spc="0">
              <a:ln w="22225">
                <a:solidFill>
                  <a:schemeClr val="accent2"/>
                </a:solidFill>
                <a:prstDash val="solid"/>
              </a:ln>
              <a:solidFill>
                <a:schemeClr val="accent2">
                  <a:lumMod val="40000"/>
                  <a:lumOff val="60000"/>
                </a:schemeClr>
              </a:solidFill>
              <a:effectLst/>
            </a:rPr>
            <a:t>③</a:t>
          </a:r>
          <a:endParaRPr lang="en-US" altLang="ja-JP" sz="2000" b="1" cap="none" spc="0">
            <a:ln w="22225">
              <a:solidFill>
                <a:schemeClr val="accent2"/>
              </a:solidFill>
              <a:prstDash val="solid"/>
            </a:ln>
            <a:solidFill>
              <a:schemeClr val="accent2">
                <a:lumMod val="40000"/>
                <a:lumOff val="60000"/>
              </a:schemeClr>
            </a:solidFill>
            <a:effectLst/>
          </a:endParaRPr>
        </a:p>
        <a:p>
          <a:pPr algn="ctr"/>
          <a:endParaRPr lang="ja-JP" altLang="en-US" sz="2000" b="1" cap="none" spc="0">
            <a:ln w="22225">
              <a:solidFill>
                <a:schemeClr val="accent2"/>
              </a:solidFill>
              <a:prstDash val="solid"/>
            </a:ln>
            <a:solidFill>
              <a:schemeClr val="accent2">
                <a:lumMod val="40000"/>
                <a:lumOff val="60000"/>
              </a:schemeClr>
            </a:solidFill>
            <a:effectLst/>
          </a:endParaRPr>
        </a:p>
      </xdr:txBody>
    </xdr:sp>
    <xdr:clientData/>
  </xdr:oneCellAnchor>
  <xdr:twoCellAnchor>
    <xdr:from>
      <xdr:col>5</xdr:col>
      <xdr:colOff>470646</xdr:colOff>
      <xdr:row>603</xdr:row>
      <xdr:rowOff>89647</xdr:rowOff>
    </xdr:from>
    <xdr:to>
      <xdr:col>7</xdr:col>
      <xdr:colOff>493059</xdr:colOff>
      <xdr:row>604</xdr:row>
      <xdr:rowOff>212911</xdr:rowOff>
    </xdr:to>
    <xdr:sp macro="" textlink="">
      <xdr:nvSpPr>
        <xdr:cNvPr id="593" name="正方形/長方形 592">
          <a:extLst>
            <a:ext uri="{FF2B5EF4-FFF2-40B4-BE49-F238E27FC236}">
              <a16:creationId xmlns:a16="http://schemas.microsoft.com/office/drawing/2014/main" id="{00000000-0008-0000-0400-000051020000}"/>
            </a:ext>
          </a:extLst>
        </xdr:cNvPr>
        <xdr:cNvSpPr/>
      </xdr:nvSpPr>
      <xdr:spPr>
        <a:xfrm>
          <a:off x="3552264" y="140465735"/>
          <a:ext cx="1389530" cy="358588"/>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175415</xdr:colOff>
      <xdr:row>595</xdr:row>
      <xdr:rowOff>238340</xdr:rowOff>
    </xdr:from>
    <xdr:to>
      <xdr:col>11</xdr:col>
      <xdr:colOff>45404</xdr:colOff>
      <xdr:row>596</xdr:row>
      <xdr:rowOff>106843</xdr:rowOff>
    </xdr:to>
    <xdr:sp macro="" textlink="">
      <xdr:nvSpPr>
        <xdr:cNvPr id="594" name="正方形/長方形 593">
          <a:extLst>
            <a:ext uri="{FF2B5EF4-FFF2-40B4-BE49-F238E27FC236}">
              <a16:creationId xmlns:a16="http://schemas.microsoft.com/office/drawing/2014/main" id="{00000000-0008-0000-0400-000052020000}"/>
            </a:ext>
          </a:extLst>
        </xdr:cNvPr>
        <xdr:cNvSpPr/>
      </xdr:nvSpPr>
      <xdr:spPr>
        <a:xfrm>
          <a:off x="6725684" y="142160840"/>
          <a:ext cx="558720" cy="110291"/>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632809</xdr:colOff>
      <xdr:row>596</xdr:row>
      <xdr:rowOff>125698</xdr:rowOff>
    </xdr:from>
    <xdr:to>
      <xdr:col>11</xdr:col>
      <xdr:colOff>367632</xdr:colOff>
      <xdr:row>597</xdr:row>
      <xdr:rowOff>14654</xdr:rowOff>
    </xdr:to>
    <xdr:sp macro="" textlink="">
      <xdr:nvSpPr>
        <xdr:cNvPr id="595" name="正方形/長方形 594">
          <a:extLst>
            <a:ext uri="{FF2B5EF4-FFF2-40B4-BE49-F238E27FC236}">
              <a16:creationId xmlns:a16="http://schemas.microsoft.com/office/drawing/2014/main" id="{00000000-0008-0000-0400-000053020000}"/>
            </a:ext>
          </a:extLst>
        </xdr:cNvPr>
        <xdr:cNvSpPr/>
      </xdr:nvSpPr>
      <xdr:spPr>
        <a:xfrm>
          <a:off x="6494347" y="142289986"/>
          <a:ext cx="1112285" cy="13074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108857</xdr:colOff>
      <xdr:row>595</xdr:row>
      <xdr:rowOff>217714</xdr:rowOff>
    </xdr:from>
    <xdr:to>
      <xdr:col>9</xdr:col>
      <xdr:colOff>360327</xdr:colOff>
      <xdr:row>597</xdr:row>
      <xdr:rowOff>27795</xdr:rowOff>
    </xdr:to>
    <xdr:sp macro="" textlink="">
      <xdr:nvSpPr>
        <xdr:cNvPr id="598" name="正方形/長方形 597">
          <a:extLst>
            <a:ext uri="{FF2B5EF4-FFF2-40B4-BE49-F238E27FC236}">
              <a16:creationId xmlns:a16="http://schemas.microsoft.com/office/drawing/2014/main" id="{00000000-0008-0000-0400-000056020000}"/>
            </a:ext>
          </a:extLst>
        </xdr:cNvPr>
        <xdr:cNvSpPr/>
      </xdr:nvSpPr>
      <xdr:spPr>
        <a:xfrm>
          <a:off x="5225143" y="143405678"/>
          <a:ext cx="931827" cy="299938"/>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244928</xdr:colOff>
      <xdr:row>569</xdr:row>
      <xdr:rowOff>231321</xdr:rowOff>
    </xdr:from>
    <xdr:to>
      <xdr:col>5</xdr:col>
      <xdr:colOff>614704</xdr:colOff>
      <xdr:row>571</xdr:row>
      <xdr:rowOff>163861</xdr:rowOff>
    </xdr:to>
    <xdr:sp macro="" textlink="">
      <xdr:nvSpPr>
        <xdr:cNvPr id="599" name="テキスト ボックス 598">
          <a:extLst>
            <a:ext uri="{FF2B5EF4-FFF2-40B4-BE49-F238E27FC236}">
              <a16:creationId xmlns:a16="http://schemas.microsoft.com/office/drawing/2014/main" id="{00000000-0008-0000-0400-000057020000}"/>
            </a:ext>
          </a:extLst>
        </xdr:cNvPr>
        <xdr:cNvSpPr txBox="1"/>
      </xdr:nvSpPr>
      <xdr:spPr>
        <a:xfrm>
          <a:off x="1959428" y="136819821"/>
          <a:ext cx="1730490" cy="422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900">
              <a:latin typeface="Arial" panose="020B0604020202020204" pitchFamily="34" charset="0"/>
              <a:ea typeface="BIZ UDPゴシック" panose="020B0400000000000000" pitchFamily="50" charset="-128"/>
              <a:cs typeface="Arial" panose="020B0604020202020204" pitchFamily="34" charset="0"/>
            </a:rPr>
            <a:t>ショウガク　タロウ</a:t>
          </a:r>
        </a:p>
      </xdr:txBody>
    </xdr:sp>
    <xdr:clientData/>
  </xdr:twoCellAnchor>
  <xdr:twoCellAnchor>
    <xdr:from>
      <xdr:col>2</xdr:col>
      <xdr:colOff>231321</xdr:colOff>
      <xdr:row>569</xdr:row>
      <xdr:rowOff>204106</xdr:rowOff>
    </xdr:from>
    <xdr:to>
      <xdr:col>3</xdr:col>
      <xdr:colOff>456385</xdr:colOff>
      <xdr:row>571</xdr:row>
      <xdr:rowOff>153439</xdr:rowOff>
    </xdr:to>
    <xdr:sp macro="" textlink="">
      <xdr:nvSpPr>
        <xdr:cNvPr id="600" name="テキスト ボックス 599">
          <a:extLst>
            <a:ext uri="{FF2B5EF4-FFF2-40B4-BE49-F238E27FC236}">
              <a16:creationId xmlns:a16="http://schemas.microsoft.com/office/drawing/2014/main" id="{00000000-0008-0000-0400-000058020000}"/>
            </a:ext>
          </a:extLst>
        </xdr:cNvPr>
        <xdr:cNvSpPr txBox="1"/>
      </xdr:nvSpPr>
      <xdr:spPr>
        <a:xfrm>
          <a:off x="1265464" y="136792606"/>
          <a:ext cx="905421" cy="439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dk1"/>
              </a:solidFill>
              <a:effectLst/>
              <a:latin typeface="+mn-lt"/>
              <a:ea typeface="+mn-ea"/>
              <a:cs typeface="+mn-cs"/>
            </a:rPr>
            <a:t>123-456</a:t>
          </a:r>
          <a:endParaRPr lang="ja-JP" altLang="ja-JP" sz="900">
            <a:effectLst/>
          </a:endParaRPr>
        </a:p>
      </xdr:txBody>
    </xdr:sp>
    <xdr:clientData/>
  </xdr:twoCellAnchor>
  <xdr:twoCellAnchor>
    <xdr:from>
      <xdr:col>1</xdr:col>
      <xdr:colOff>217714</xdr:colOff>
      <xdr:row>570</xdr:row>
      <xdr:rowOff>81642</xdr:rowOff>
    </xdr:from>
    <xdr:to>
      <xdr:col>2</xdr:col>
      <xdr:colOff>385114</xdr:colOff>
      <xdr:row>571</xdr:row>
      <xdr:rowOff>69841</xdr:rowOff>
    </xdr:to>
    <xdr:sp macro="" textlink="">
      <xdr:nvSpPr>
        <xdr:cNvPr id="601" name="テキスト ボックス 600">
          <a:extLst>
            <a:ext uri="{FF2B5EF4-FFF2-40B4-BE49-F238E27FC236}">
              <a16:creationId xmlns:a16="http://schemas.microsoft.com/office/drawing/2014/main" id="{00000000-0008-0000-0400-000059020000}"/>
            </a:ext>
          </a:extLst>
        </xdr:cNvPr>
        <xdr:cNvSpPr txBox="1"/>
      </xdr:nvSpPr>
      <xdr:spPr>
        <a:xfrm>
          <a:off x="571500" y="136915071"/>
          <a:ext cx="847757" cy="233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a:effectLst/>
              <a:latin typeface="Arial" panose="020B0604020202020204" pitchFamily="34" charset="0"/>
              <a:ea typeface="BIZ UDPゴシック" panose="020B0400000000000000" pitchFamily="50" charset="-128"/>
              <a:cs typeface="Arial" panose="020B0604020202020204" pitchFamily="34" charset="0"/>
            </a:rPr>
            <a:t>52303000000</a:t>
          </a:r>
          <a:endParaRPr lang="ja-JP" altLang="ja-JP" sz="900">
            <a:effectLst/>
            <a:latin typeface="Arial" panose="020B0604020202020204" pitchFamily="34" charset="0"/>
            <a:ea typeface="BIZ UDPゴシック" panose="020B0400000000000000" pitchFamily="50" charset="-128"/>
            <a:cs typeface="Arial" panose="020B0604020202020204" pitchFamily="34" charset="0"/>
          </a:endParaRPr>
        </a:p>
      </xdr:txBody>
    </xdr:sp>
    <xdr:clientData/>
  </xdr:twoCellAnchor>
  <xdr:twoCellAnchor>
    <xdr:from>
      <xdr:col>1</xdr:col>
      <xdr:colOff>581024</xdr:colOff>
      <xdr:row>537</xdr:row>
      <xdr:rowOff>133349</xdr:rowOff>
    </xdr:from>
    <xdr:to>
      <xdr:col>1</xdr:col>
      <xdr:colOff>666749</xdr:colOff>
      <xdr:row>572</xdr:row>
      <xdr:rowOff>51289</xdr:rowOff>
    </xdr:to>
    <xdr:sp macro="" textlink="">
      <xdr:nvSpPr>
        <xdr:cNvPr id="530" name="正方形/長方形 529">
          <a:extLst>
            <a:ext uri="{FF2B5EF4-FFF2-40B4-BE49-F238E27FC236}">
              <a16:creationId xmlns:a16="http://schemas.microsoft.com/office/drawing/2014/main" id="{00000000-0008-0000-0400-000012020000}"/>
            </a:ext>
          </a:extLst>
        </xdr:cNvPr>
        <xdr:cNvSpPr/>
      </xdr:nvSpPr>
      <xdr:spPr>
        <a:xfrm rot="5400000">
          <a:off x="-3189045" y="132036648"/>
          <a:ext cx="8329248" cy="85725"/>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577634</xdr:colOff>
      <xdr:row>603</xdr:row>
      <xdr:rowOff>158101</xdr:rowOff>
    </xdr:from>
    <xdr:to>
      <xdr:col>11</xdr:col>
      <xdr:colOff>347686</xdr:colOff>
      <xdr:row>613</xdr:row>
      <xdr:rowOff>55971</xdr:rowOff>
    </xdr:to>
    <xdr:sp macro="" textlink="">
      <xdr:nvSpPr>
        <xdr:cNvPr id="174" name="曲折矢印 173">
          <a:extLst>
            <a:ext uri="{FF2B5EF4-FFF2-40B4-BE49-F238E27FC236}">
              <a16:creationId xmlns:a16="http://schemas.microsoft.com/office/drawing/2014/main" id="{00000000-0008-0000-0400-0000AE000000}"/>
            </a:ext>
          </a:extLst>
        </xdr:cNvPr>
        <xdr:cNvSpPr/>
      </xdr:nvSpPr>
      <xdr:spPr>
        <a:xfrm rot="5400000">
          <a:off x="5425904" y="145573510"/>
          <a:ext cx="2347156" cy="1811123"/>
        </a:xfrm>
        <a:prstGeom prst="bentArrow">
          <a:avLst>
            <a:gd name="adj1" fmla="val 9086"/>
            <a:gd name="adj2" fmla="val 16856"/>
            <a:gd name="adj3" fmla="val 24443"/>
            <a:gd name="adj4" fmla="val 51661"/>
          </a:avLst>
        </a:prstGeom>
        <a:solidFill>
          <a:schemeClr val="accent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6</xdr:col>
      <xdr:colOff>153334</xdr:colOff>
      <xdr:row>735</xdr:row>
      <xdr:rowOff>226204</xdr:rowOff>
    </xdr:from>
    <xdr:to>
      <xdr:col>7</xdr:col>
      <xdr:colOff>23232</xdr:colOff>
      <xdr:row>736</xdr:row>
      <xdr:rowOff>95643</xdr:rowOff>
    </xdr:to>
    <xdr:pic>
      <xdr:nvPicPr>
        <xdr:cNvPr id="480" name="図 479">
          <a:extLst>
            <a:ext uri="{FF2B5EF4-FFF2-40B4-BE49-F238E27FC236}">
              <a16:creationId xmlns:a16="http://schemas.microsoft.com/office/drawing/2014/main" id="{00000000-0008-0000-0400-0000E00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3944749" y="172428911"/>
          <a:ext cx="557556" cy="106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BR33"/>
  <sheetViews>
    <sheetView showGridLines="0" tabSelected="1" view="pageBreakPreview" zoomScale="160" zoomScaleNormal="160" zoomScaleSheetLayoutView="160" workbookViewId="0">
      <selection activeCell="F7" sqref="F7:O8"/>
    </sheetView>
  </sheetViews>
  <sheetFormatPr defaultColWidth="2.26953125" defaultRowHeight="13.5" customHeight="1"/>
  <cols>
    <col min="1" max="6" width="3.08984375" style="11" customWidth="1"/>
    <col min="7" max="15" width="3.08984375" style="1" customWidth="1"/>
    <col min="16" max="22" width="3.08984375" style="11" customWidth="1"/>
    <col min="23" max="36" width="3.08984375" style="1" customWidth="1"/>
    <col min="37" max="70" width="0" style="1" hidden="1" customWidth="1"/>
    <col min="71" max="16384" width="2.26953125" style="1"/>
  </cols>
  <sheetData>
    <row r="1" spans="1:40" ht="30" customHeight="1">
      <c r="A1" s="406" t="s">
        <v>419</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row>
    <row r="2" spans="1:40" ht="5.15" customHeight="1" thickBot="1"/>
    <row r="3" spans="1:40" ht="30" customHeight="1" thickBot="1">
      <c r="A3" s="376" t="s">
        <v>145</v>
      </c>
      <c r="B3" s="376"/>
      <c r="C3" s="376"/>
      <c r="D3" s="376"/>
      <c r="E3" s="376"/>
      <c r="F3" s="376"/>
      <c r="G3" s="376"/>
      <c r="H3" s="376"/>
      <c r="I3" s="376"/>
      <c r="J3" s="376"/>
      <c r="K3" s="376"/>
      <c r="L3" s="376"/>
      <c r="M3" s="376"/>
      <c r="N3" s="376"/>
      <c r="O3" s="376"/>
      <c r="P3" s="376"/>
      <c r="Q3" s="376"/>
      <c r="R3" s="376"/>
      <c r="S3" s="376"/>
      <c r="U3" s="328" t="s">
        <v>420</v>
      </c>
      <c r="V3" s="329"/>
      <c r="W3" s="329"/>
      <c r="X3" s="329"/>
      <c r="Y3" s="329"/>
      <c r="Z3" s="329"/>
      <c r="AA3" s="329"/>
      <c r="AB3" s="329"/>
      <c r="AC3" s="329"/>
      <c r="AD3" s="329"/>
      <c r="AE3" s="329"/>
      <c r="AF3" s="329"/>
      <c r="AG3" s="329"/>
      <c r="AH3" s="329"/>
      <c r="AI3" s="330"/>
    </row>
    <row r="4" spans="1:40" ht="25" customHeight="1">
      <c r="B4" s="357" t="s">
        <v>168</v>
      </c>
      <c r="C4" s="358"/>
      <c r="D4" s="358"/>
      <c r="E4" s="358"/>
      <c r="F4" s="358"/>
      <c r="G4" s="358"/>
      <c r="H4" s="358"/>
      <c r="I4" s="358"/>
      <c r="J4" s="358"/>
      <c r="K4" s="358"/>
      <c r="L4" s="358"/>
      <c r="M4" s="358"/>
      <c r="N4" s="358"/>
      <c r="O4" s="358"/>
      <c r="P4" s="358"/>
      <c r="Q4" s="358"/>
      <c r="R4" s="358"/>
      <c r="S4" s="18"/>
      <c r="U4" s="357" t="s">
        <v>183</v>
      </c>
      <c r="V4" s="358"/>
      <c r="W4" s="358"/>
      <c r="X4" s="358"/>
      <c r="Y4" s="358"/>
      <c r="Z4" s="358"/>
      <c r="AA4" s="358"/>
      <c r="AB4" s="358"/>
      <c r="AC4" s="358"/>
      <c r="AD4" s="358"/>
      <c r="AE4" s="358"/>
      <c r="AF4" s="358"/>
      <c r="AG4" s="358"/>
      <c r="AH4" s="358"/>
      <c r="AI4" s="358"/>
      <c r="AJ4" s="19"/>
    </row>
    <row r="5" spans="1:40" ht="25" customHeight="1">
      <c r="B5" s="358"/>
      <c r="C5" s="358"/>
      <c r="D5" s="358"/>
      <c r="E5" s="358"/>
      <c r="F5" s="358"/>
      <c r="G5" s="358"/>
      <c r="H5" s="358"/>
      <c r="I5" s="358"/>
      <c r="J5" s="358"/>
      <c r="K5" s="358"/>
      <c r="L5" s="358"/>
      <c r="M5" s="358"/>
      <c r="N5" s="358"/>
      <c r="O5" s="358"/>
      <c r="P5" s="358"/>
      <c r="Q5" s="358"/>
      <c r="R5" s="358"/>
      <c r="S5" s="18"/>
      <c r="U5" s="358"/>
      <c r="V5" s="358"/>
      <c r="W5" s="358"/>
      <c r="X5" s="358"/>
      <c r="Y5" s="358"/>
      <c r="Z5" s="358"/>
      <c r="AA5" s="358"/>
      <c r="AB5" s="358"/>
      <c r="AC5" s="358"/>
      <c r="AD5" s="358"/>
      <c r="AE5" s="358"/>
      <c r="AF5" s="358"/>
      <c r="AG5" s="358"/>
      <c r="AH5" s="358"/>
      <c r="AI5" s="358"/>
      <c r="AJ5" s="19"/>
    </row>
    <row r="6" spans="1:40" ht="6" customHeight="1" thickBot="1">
      <c r="A6" s="19"/>
      <c r="B6" s="19"/>
      <c r="C6" s="19"/>
      <c r="D6" s="19"/>
      <c r="E6" s="19"/>
      <c r="F6" s="19"/>
      <c r="G6" s="19"/>
      <c r="H6" s="19"/>
      <c r="I6" s="19"/>
      <c r="J6" s="19"/>
      <c r="K6" s="19"/>
      <c r="L6" s="19"/>
      <c r="M6" s="19"/>
      <c r="N6" s="19"/>
      <c r="O6" s="19"/>
      <c r="P6" s="19"/>
      <c r="Q6" s="19"/>
      <c r="R6" s="19"/>
      <c r="S6" s="18"/>
      <c r="U6" s="19"/>
      <c r="V6" s="19"/>
      <c r="W6" s="19"/>
      <c r="X6" s="19"/>
      <c r="Y6" s="19"/>
      <c r="Z6" s="19"/>
      <c r="AA6" s="19"/>
      <c r="AB6" s="19"/>
      <c r="AC6" s="19"/>
      <c r="AD6" s="19"/>
      <c r="AE6" s="19"/>
      <c r="AF6" s="19"/>
      <c r="AG6" s="19"/>
      <c r="AH6" s="19"/>
      <c r="AI6" s="19"/>
      <c r="AJ6" s="19"/>
    </row>
    <row r="7" spans="1:40" ht="14.25" customHeight="1">
      <c r="A7" s="342" t="s">
        <v>415</v>
      </c>
      <c r="B7" s="340"/>
      <c r="C7" s="340"/>
      <c r="D7" s="340"/>
      <c r="E7" s="341"/>
      <c r="F7" s="381"/>
      <c r="G7" s="382"/>
      <c r="H7" s="382"/>
      <c r="I7" s="382"/>
      <c r="J7" s="382"/>
      <c r="K7" s="382"/>
      <c r="L7" s="382"/>
      <c r="M7" s="382"/>
      <c r="N7" s="382"/>
      <c r="O7" s="383"/>
      <c r="P7" s="331" t="str">
        <f>IF(F7="","未入力","OK")</f>
        <v>未入力</v>
      </c>
      <c r="Q7" s="332"/>
      <c r="R7" s="273"/>
      <c r="S7" s="380">
        <f>IF(P7="OK",0,1)</f>
        <v>1</v>
      </c>
      <c r="U7" s="340" t="s">
        <v>41</v>
      </c>
      <c r="V7" s="340"/>
      <c r="W7" s="340"/>
      <c r="X7" s="340"/>
      <c r="Y7" s="341"/>
      <c r="Z7" s="408" t="s">
        <v>18</v>
      </c>
      <c r="AA7" s="409"/>
      <c r="AB7" s="409"/>
      <c r="AC7" s="409"/>
      <c r="AD7" s="409"/>
      <c r="AE7" s="410"/>
      <c r="AF7" s="355" t="str">
        <f>IF(Z7="","未入力","OK")</f>
        <v>OK</v>
      </c>
      <c r="AG7" s="356"/>
      <c r="AH7" s="17"/>
      <c r="AI7" s="17"/>
      <c r="AJ7" s="389">
        <f>IF(AF7="OK",0,1)</f>
        <v>0</v>
      </c>
      <c r="AL7" s="1" t="s">
        <v>146</v>
      </c>
      <c r="AN7" s="1" t="s">
        <v>148</v>
      </c>
    </row>
    <row r="8" spans="1:40" ht="14.25" customHeight="1" thickBot="1">
      <c r="A8" s="340"/>
      <c r="B8" s="340"/>
      <c r="C8" s="340"/>
      <c r="D8" s="340"/>
      <c r="E8" s="341"/>
      <c r="F8" s="384"/>
      <c r="G8" s="385"/>
      <c r="H8" s="385"/>
      <c r="I8" s="385"/>
      <c r="J8" s="385"/>
      <c r="K8" s="385"/>
      <c r="L8" s="385"/>
      <c r="M8" s="385"/>
      <c r="N8" s="385"/>
      <c r="O8" s="386"/>
      <c r="P8" s="331"/>
      <c r="Q8" s="332"/>
      <c r="R8" s="273"/>
      <c r="S8" s="380"/>
      <c r="U8" s="340"/>
      <c r="V8" s="340"/>
      <c r="W8" s="340"/>
      <c r="X8" s="340"/>
      <c r="Y8" s="341"/>
      <c r="Z8" s="411"/>
      <c r="AA8" s="412"/>
      <c r="AB8" s="412"/>
      <c r="AC8" s="412"/>
      <c r="AD8" s="412"/>
      <c r="AE8" s="413"/>
      <c r="AF8" s="355"/>
      <c r="AG8" s="356"/>
      <c r="AH8" s="17"/>
      <c r="AI8" s="17"/>
      <c r="AJ8" s="389"/>
      <c r="AL8" s="1" t="s">
        <v>147</v>
      </c>
      <c r="AN8" s="1" t="s">
        <v>149</v>
      </c>
    </row>
    <row r="9" spans="1:40" ht="14.25" customHeight="1">
      <c r="A9" s="340" t="s">
        <v>37</v>
      </c>
      <c r="B9" s="340"/>
      <c r="C9" s="340"/>
      <c r="D9" s="340"/>
      <c r="E9" s="341"/>
      <c r="F9" s="343"/>
      <c r="G9" s="344"/>
      <c r="H9" s="344"/>
      <c r="I9" s="344"/>
      <c r="J9" s="344"/>
      <c r="K9" s="344"/>
      <c r="L9" s="344"/>
      <c r="M9" s="344"/>
      <c r="N9" s="344"/>
      <c r="O9" s="345"/>
      <c r="P9" s="331" t="str">
        <f>IF(F9="","未入力","OK")</f>
        <v>未入力</v>
      </c>
      <c r="Q9" s="332"/>
      <c r="R9" s="273"/>
      <c r="S9" s="380">
        <f>IF(P9="OK",0,1)</f>
        <v>1</v>
      </c>
      <c r="U9" s="340" t="s">
        <v>42</v>
      </c>
      <c r="V9" s="340"/>
      <c r="W9" s="340"/>
      <c r="X9" s="340"/>
      <c r="Y9" s="341"/>
      <c r="Z9" s="381"/>
      <c r="AA9" s="335"/>
      <c r="AB9" s="335"/>
      <c r="AC9" s="335"/>
      <c r="AD9" s="335"/>
      <c r="AE9" s="336"/>
      <c r="AF9" s="355" t="str">
        <f>IF(Z7="辞退（短縮卒業・修了）","OK",IF(Z9="","未入力","OK"))</f>
        <v>未入力</v>
      </c>
      <c r="AG9" s="356"/>
      <c r="AH9" s="17"/>
      <c r="AI9" s="17"/>
      <c r="AJ9" s="389">
        <f>IF(AF9="OK",0,1)</f>
        <v>1</v>
      </c>
      <c r="AN9" s="1" t="s">
        <v>150</v>
      </c>
    </row>
    <row r="10" spans="1:40" ht="14.25" customHeight="1" thickBot="1">
      <c r="A10" s="340"/>
      <c r="B10" s="340"/>
      <c r="C10" s="340"/>
      <c r="D10" s="340"/>
      <c r="E10" s="341"/>
      <c r="F10" s="346"/>
      <c r="G10" s="347"/>
      <c r="H10" s="347"/>
      <c r="I10" s="347"/>
      <c r="J10" s="347"/>
      <c r="K10" s="347"/>
      <c r="L10" s="347"/>
      <c r="M10" s="347"/>
      <c r="N10" s="347"/>
      <c r="O10" s="348"/>
      <c r="P10" s="331"/>
      <c r="Q10" s="332"/>
      <c r="R10" s="273"/>
      <c r="S10" s="333"/>
      <c r="T10" s="28"/>
      <c r="U10" s="340"/>
      <c r="V10" s="340"/>
      <c r="W10" s="340"/>
      <c r="X10" s="340"/>
      <c r="Y10" s="341"/>
      <c r="Z10" s="337"/>
      <c r="AA10" s="338"/>
      <c r="AB10" s="338"/>
      <c r="AC10" s="338"/>
      <c r="AD10" s="338"/>
      <c r="AE10" s="339"/>
      <c r="AF10" s="355"/>
      <c r="AG10" s="356"/>
      <c r="AH10" s="17"/>
      <c r="AI10" s="17"/>
      <c r="AJ10" s="389"/>
      <c r="AN10" s="1" t="s">
        <v>151</v>
      </c>
    </row>
    <row r="11" spans="1:40" ht="14.25" customHeight="1">
      <c r="A11" s="340" t="s">
        <v>38</v>
      </c>
      <c r="B11" s="340"/>
      <c r="C11" s="340"/>
      <c r="D11" s="340"/>
      <c r="E11" s="341"/>
      <c r="F11" s="343"/>
      <c r="G11" s="344"/>
      <c r="H11" s="344"/>
      <c r="I11" s="344"/>
      <c r="J11" s="344"/>
      <c r="K11" s="344"/>
      <c r="L11" s="344"/>
      <c r="M11" s="344"/>
      <c r="N11" s="344"/>
      <c r="O11" s="345"/>
      <c r="P11" s="331" t="str">
        <f>IF(F11="","未入力","OK")</f>
        <v>未入力</v>
      </c>
      <c r="Q11" s="332"/>
      <c r="R11" s="273"/>
      <c r="S11" s="333">
        <f>IF(P11="OK",0,1)</f>
        <v>1</v>
      </c>
      <c r="T11" s="28"/>
    </row>
    <row r="12" spans="1:40" ht="14.25" customHeight="1" thickBot="1">
      <c r="A12" s="340"/>
      <c r="B12" s="340"/>
      <c r="C12" s="340"/>
      <c r="D12" s="340"/>
      <c r="E12" s="341"/>
      <c r="F12" s="346"/>
      <c r="G12" s="347"/>
      <c r="H12" s="347"/>
      <c r="I12" s="347"/>
      <c r="J12" s="347"/>
      <c r="K12" s="347"/>
      <c r="L12" s="347"/>
      <c r="M12" s="347"/>
      <c r="N12" s="347"/>
      <c r="O12" s="348"/>
      <c r="P12" s="331"/>
      <c r="Q12" s="332"/>
      <c r="R12" s="273"/>
      <c r="S12" s="333"/>
      <c r="T12" s="28"/>
      <c r="W12" s="11"/>
      <c r="X12" s="11"/>
      <c r="Y12" s="11"/>
      <c r="Z12" s="11"/>
    </row>
    <row r="13" spans="1:40" ht="14.25" customHeight="1">
      <c r="A13" s="340" t="s">
        <v>39</v>
      </c>
      <c r="B13" s="340"/>
      <c r="C13" s="340"/>
      <c r="D13" s="340"/>
      <c r="E13" s="341"/>
      <c r="F13" s="349"/>
      <c r="G13" s="350"/>
      <c r="H13" s="350"/>
      <c r="I13" s="350"/>
      <c r="J13" s="350"/>
      <c r="K13" s="350"/>
      <c r="L13" s="350"/>
      <c r="M13" s="350"/>
      <c r="N13" s="350"/>
      <c r="O13" s="351"/>
      <c r="P13" s="331" t="str">
        <f>IF(F13="","未入力","OK")</f>
        <v>未入力</v>
      </c>
      <c r="Q13" s="332"/>
      <c r="R13" s="273"/>
      <c r="S13" s="333">
        <f>IF(P13="OK",0,1)</f>
        <v>1</v>
      </c>
      <c r="T13" s="28"/>
      <c r="U13" s="24"/>
      <c r="V13" s="24"/>
      <c r="W13" s="24"/>
      <c r="X13" s="24"/>
      <c r="Y13" s="24"/>
      <c r="Z13" s="24"/>
    </row>
    <row r="14" spans="1:40" ht="14.25" customHeight="1" thickBot="1">
      <c r="A14" s="340"/>
      <c r="B14" s="340"/>
      <c r="C14" s="340"/>
      <c r="D14" s="340"/>
      <c r="E14" s="341"/>
      <c r="F14" s="352"/>
      <c r="G14" s="353"/>
      <c r="H14" s="353"/>
      <c r="I14" s="353"/>
      <c r="J14" s="353"/>
      <c r="K14" s="353"/>
      <c r="L14" s="353"/>
      <c r="M14" s="353"/>
      <c r="N14" s="353"/>
      <c r="O14" s="354"/>
      <c r="P14" s="331"/>
      <c r="Q14" s="332"/>
      <c r="R14" s="273"/>
      <c r="S14" s="333"/>
      <c r="T14" s="28"/>
      <c r="U14" s="24"/>
      <c r="V14" s="24"/>
      <c r="W14" s="24"/>
      <c r="X14" s="24"/>
      <c r="Y14" s="24"/>
      <c r="Z14" s="24"/>
    </row>
    <row r="15" spans="1:40" ht="14.25" customHeight="1">
      <c r="A15" s="342" t="s">
        <v>165</v>
      </c>
      <c r="B15" s="340"/>
      <c r="C15" s="340"/>
      <c r="D15" s="340"/>
      <c r="E15" s="341"/>
      <c r="F15" s="381"/>
      <c r="G15" s="382"/>
      <c r="H15" s="382"/>
      <c r="I15" s="382"/>
      <c r="J15" s="382"/>
      <c r="K15" s="382"/>
      <c r="L15" s="382"/>
      <c r="M15" s="382"/>
      <c r="N15" s="382"/>
      <c r="O15" s="383"/>
      <c r="P15" s="331" t="str">
        <f>IF(F15="","未入力","OK")</f>
        <v>未入力</v>
      </c>
      <c r="Q15" s="332"/>
      <c r="R15" s="273"/>
      <c r="S15" s="333">
        <f>IF(P15="OK",0,1)</f>
        <v>1</v>
      </c>
      <c r="T15" s="28"/>
      <c r="W15" s="11"/>
      <c r="X15" s="11"/>
      <c r="Y15" s="11"/>
      <c r="Z15" s="11"/>
      <c r="AA15" s="50"/>
      <c r="AB15" s="50"/>
      <c r="AC15" s="50"/>
      <c r="AD15" s="50"/>
      <c r="AE15" s="50"/>
      <c r="AF15" s="50"/>
    </row>
    <row r="16" spans="1:40" ht="14.25" customHeight="1" thickBot="1">
      <c r="A16" s="340"/>
      <c r="B16" s="340"/>
      <c r="C16" s="340"/>
      <c r="D16" s="340"/>
      <c r="E16" s="341"/>
      <c r="F16" s="384"/>
      <c r="G16" s="385"/>
      <c r="H16" s="385"/>
      <c r="I16" s="385"/>
      <c r="J16" s="385"/>
      <c r="K16" s="385"/>
      <c r="L16" s="385"/>
      <c r="M16" s="385"/>
      <c r="N16" s="385"/>
      <c r="O16" s="386"/>
      <c r="P16" s="331"/>
      <c r="Q16" s="332"/>
      <c r="R16" s="273"/>
      <c r="S16" s="333"/>
      <c r="T16" s="28"/>
      <c r="W16" s="24"/>
      <c r="X16" s="24"/>
      <c r="Y16" s="24"/>
      <c r="Z16" s="24"/>
      <c r="AA16" s="25"/>
      <c r="AB16" s="25"/>
      <c r="AJ16" s="24"/>
    </row>
    <row r="17" spans="1:70" ht="14.25" customHeight="1">
      <c r="A17" s="340" t="s">
        <v>35</v>
      </c>
      <c r="B17" s="340"/>
      <c r="C17" s="340"/>
      <c r="D17" s="340"/>
      <c r="E17" s="341"/>
      <c r="F17" s="334"/>
      <c r="G17" s="335"/>
      <c r="H17" s="335"/>
      <c r="I17" s="335"/>
      <c r="J17" s="335"/>
      <c r="K17" s="335"/>
      <c r="L17" s="335"/>
      <c r="M17" s="335"/>
      <c r="N17" s="335"/>
      <c r="O17" s="336"/>
      <c r="P17" s="331" t="str">
        <f>IF(F17="","未入力","OK")</f>
        <v>未入力</v>
      </c>
      <c r="Q17" s="332"/>
      <c r="R17" s="273"/>
      <c r="S17" s="333">
        <f>IF(P17="OK",0,1)</f>
        <v>1</v>
      </c>
      <c r="T17" s="28"/>
      <c r="W17" s="24"/>
      <c r="X17" s="24"/>
      <c r="Y17" s="24"/>
      <c r="Z17" s="24"/>
      <c r="AA17" s="25"/>
      <c r="AB17" s="25"/>
      <c r="AJ17" s="24"/>
    </row>
    <row r="18" spans="1:70" ht="14.25" customHeight="1" thickBot="1">
      <c r="A18" s="340"/>
      <c r="B18" s="340"/>
      <c r="C18" s="340"/>
      <c r="D18" s="340"/>
      <c r="E18" s="341"/>
      <c r="F18" s="337"/>
      <c r="G18" s="338"/>
      <c r="H18" s="338"/>
      <c r="I18" s="338"/>
      <c r="J18" s="338"/>
      <c r="K18" s="338"/>
      <c r="L18" s="338"/>
      <c r="M18" s="338"/>
      <c r="N18" s="338"/>
      <c r="O18" s="339"/>
      <c r="P18" s="331"/>
      <c r="Q18" s="332"/>
      <c r="R18" s="273"/>
      <c r="S18" s="333"/>
      <c r="T18" s="28"/>
      <c r="AA18" s="23"/>
    </row>
    <row r="19" spans="1:70" ht="14.25" customHeight="1">
      <c r="A19" s="340" t="s">
        <v>95</v>
      </c>
      <c r="B19" s="340"/>
      <c r="C19" s="340"/>
      <c r="D19" s="340"/>
      <c r="E19" s="341"/>
      <c r="F19" s="334"/>
      <c r="G19" s="335"/>
      <c r="H19" s="335"/>
      <c r="I19" s="335"/>
      <c r="J19" s="335"/>
      <c r="K19" s="335"/>
      <c r="L19" s="335"/>
      <c r="M19" s="335"/>
      <c r="N19" s="335"/>
      <c r="O19" s="336"/>
      <c r="P19" s="331" t="str">
        <f>IF(F19="","未入力","OK")</f>
        <v>未入力</v>
      </c>
      <c r="Q19" s="332"/>
      <c r="R19" s="273"/>
      <c r="S19" s="333">
        <f>IF(P19="OK",0,1)</f>
        <v>1</v>
      </c>
      <c r="T19" s="28"/>
      <c r="W19" s="11"/>
      <c r="X19" s="11"/>
      <c r="Y19" s="11"/>
      <c r="Z19" s="11"/>
      <c r="AB19" s="22"/>
      <c r="AC19" s="22"/>
      <c r="AD19" s="22"/>
      <c r="AE19" s="22"/>
      <c r="AF19" s="22"/>
    </row>
    <row r="20" spans="1:70" ht="14.25" customHeight="1" thickBot="1">
      <c r="A20" s="340"/>
      <c r="B20" s="340"/>
      <c r="C20" s="340"/>
      <c r="D20" s="340"/>
      <c r="E20" s="341"/>
      <c r="F20" s="377"/>
      <c r="G20" s="378"/>
      <c r="H20" s="378"/>
      <c r="I20" s="378"/>
      <c r="J20" s="378"/>
      <c r="K20" s="378"/>
      <c r="L20" s="378"/>
      <c r="M20" s="378"/>
      <c r="N20" s="378"/>
      <c r="O20" s="379"/>
      <c r="P20" s="331"/>
      <c r="Q20" s="332"/>
      <c r="R20" s="273"/>
      <c r="S20" s="333"/>
      <c r="T20" s="28"/>
      <c r="W20" s="11"/>
      <c r="X20" s="11"/>
      <c r="Y20" s="11"/>
      <c r="Z20" s="11"/>
      <c r="AA20" s="22"/>
      <c r="AB20" s="22"/>
      <c r="AC20" s="22"/>
      <c r="AD20" s="22"/>
      <c r="AE20" s="22"/>
      <c r="AF20" s="22"/>
    </row>
    <row r="21" spans="1:70" ht="14.25" customHeight="1" thickBot="1">
      <c r="A21" s="342" t="s">
        <v>195</v>
      </c>
      <c r="B21" s="340"/>
      <c r="C21" s="340"/>
      <c r="D21" s="340"/>
      <c r="E21" s="341"/>
      <c r="F21" s="387"/>
      <c r="G21" s="335"/>
      <c r="H21" s="335"/>
      <c r="I21" s="335"/>
      <c r="J21" s="335"/>
      <c r="K21" s="335"/>
      <c r="L21" s="335"/>
      <c r="M21" s="335"/>
      <c r="N21" s="335"/>
      <c r="O21" s="336"/>
      <c r="P21" s="331" t="str">
        <f>IF(F21="","未入力","OK")</f>
        <v>未入力</v>
      </c>
      <c r="Q21" s="332"/>
      <c r="R21" s="273"/>
      <c r="S21" s="333">
        <f>IF(P21="OK",0,1)</f>
        <v>1</v>
      </c>
      <c r="T21" s="28"/>
      <c r="AA21" s="26"/>
      <c r="AB21" s="27"/>
      <c r="AC21" s="27"/>
      <c r="AD21" s="27"/>
      <c r="AE21" s="27"/>
      <c r="AF21" s="27"/>
    </row>
    <row r="22" spans="1:70" ht="14.25" customHeight="1" thickBot="1">
      <c r="A22" s="340"/>
      <c r="B22" s="340"/>
      <c r="C22" s="340"/>
      <c r="D22" s="340"/>
      <c r="E22" s="341"/>
      <c r="F22" s="337"/>
      <c r="G22" s="338"/>
      <c r="H22" s="338"/>
      <c r="I22" s="338"/>
      <c r="J22" s="338"/>
      <c r="K22" s="338"/>
      <c r="L22" s="338"/>
      <c r="M22" s="338"/>
      <c r="N22" s="338"/>
      <c r="O22" s="339"/>
      <c r="P22" s="331"/>
      <c r="Q22" s="332"/>
      <c r="R22" s="273"/>
      <c r="S22" s="333"/>
      <c r="T22" s="28"/>
      <c r="AA22" s="27"/>
      <c r="AB22" s="27"/>
      <c r="AC22" s="27"/>
      <c r="AD22" s="27"/>
      <c r="AE22" s="27"/>
      <c r="AF22" s="27"/>
      <c r="AN22" s="399">
        <v>0</v>
      </c>
      <c r="AO22" s="400"/>
      <c r="AP22" s="399">
        <v>0</v>
      </c>
      <c r="AQ22" s="400"/>
      <c r="AR22" s="390" t="s">
        <v>152</v>
      </c>
      <c r="AS22" s="391"/>
      <c r="AT22" s="391"/>
      <c r="AU22" s="391"/>
      <c r="AV22" s="391"/>
      <c r="AW22" s="391"/>
      <c r="AX22" s="391"/>
      <c r="AY22" s="391"/>
      <c r="AZ22" s="391"/>
      <c r="BA22" s="391"/>
      <c r="BB22" s="392"/>
      <c r="BD22" s="399">
        <v>0</v>
      </c>
      <c r="BE22" s="400"/>
      <c r="BF22" s="399"/>
      <c r="BG22" s="400"/>
      <c r="BH22" s="390" t="s">
        <v>152</v>
      </c>
      <c r="BI22" s="391"/>
      <c r="BJ22" s="391"/>
      <c r="BK22" s="391"/>
      <c r="BL22" s="391"/>
      <c r="BM22" s="391"/>
      <c r="BN22" s="391"/>
      <c r="BO22" s="391"/>
      <c r="BP22" s="391"/>
      <c r="BQ22" s="391"/>
      <c r="BR22" s="392"/>
    </row>
    <row r="23" spans="1:70" ht="14.25" customHeight="1">
      <c r="A23" s="340" t="s">
        <v>40</v>
      </c>
      <c r="B23" s="340"/>
      <c r="C23" s="340"/>
      <c r="D23" s="340"/>
      <c r="E23" s="341"/>
      <c r="F23" s="387"/>
      <c r="G23" s="335"/>
      <c r="H23" s="335"/>
      <c r="I23" s="335"/>
      <c r="J23" s="335"/>
      <c r="K23" s="335"/>
      <c r="L23" s="335"/>
      <c r="M23" s="335"/>
      <c r="N23" s="335"/>
      <c r="O23" s="336"/>
      <c r="P23" s="331" t="str">
        <f>IF(F23="","未入力","OK")</f>
        <v>未入力</v>
      </c>
      <c r="Q23" s="332"/>
      <c r="R23" s="273"/>
      <c r="S23" s="333">
        <f>IF(P23="OK",0,1)</f>
        <v>1</v>
      </c>
      <c r="T23" s="28"/>
      <c r="AN23" s="401"/>
      <c r="AO23" s="402"/>
      <c r="AP23" s="401"/>
      <c r="AQ23" s="402"/>
      <c r="AR23" s="393"/>
      <c r="AS23" s="394"/>
      <c r="AT23" s="394"/>
      <c r="AU23" s="394"/>
      <c r="AV23" s="394"/>
      <c r="AW23" s="394"/>
      <c r="AX23" s="394"/>
      <c r="AY23" s="394"/>
      <c r="AZ23" s="394"/>
      <c r="BA23" s="394"/>
      <c r="BB23" s="395"/>
      <c r="BD23" s="401"/>
      <c r="BE23" s="402"/>
      <c r="BF23" s="401"/>
      <c r="BG23" s="402"/>
      <c r="BH23" s="393"/>
      <c r="BI23" s="394"/>
      <c r="BJ23" s="394"/>
      <c r="BK23" s="394"/>
      <c r="BL23" s="394"/>
      <c r="BM23" s="394"/>
      <c r="BN23" s="394"/>
      <c r="BO23" s="394"/>
      <c r="BP23" s="394"/>
      <c r="BQ23" s="394"/>
      <c r="BR23" s="395"/>
    </row>
    <row r="24" spans="1:70" ht="14.25" customHeight="1" thickBot="1">
      <c r="A24" s="340"/>
      <c r="B24" s="340"/>
      <c r="C24" s="340"/>
      <c r="D24" s="340"/>
      <c r="E24" s="341"/>
      <c r="F24" s="337"/>
      <c r="G24" s="338"/>
      <c r="H24" s="338"/>
      <c r="I24" s="338"/>
      <c r="J24" s="338"/>
      <c r="K24" s="338"/>
      <c r="L24" s="338"/>
      <c r="M24" s="338"/>
      <c r="N24" s="338"/>
      <c r="O24" s="339"/>
      <c r="P24" s="331"/>
      <c r="Q24" s="332"/>
      <c r="R24" s="273"/>
      <c r="S24" s="333"/>
      <c r="T24" s="28"/>
      <c r="AN24" s="401"/>
      <c r="AO24" s="402"/>
      <c r="AP24" s="401"/>
      <c r="AQ24" s="402"/>
      <c r="AR24" s="393"/>
      <c r="AS24" s="394"/>
      <c r="AT24" s="394"/>
      <c r="AU24" s="394"/>
      <c r="AV24" s="394"/>
      <c r="AW24" s="394"/>
      <c r="AX24" s="394"/>
      <c r="AY24" s="394"/>
      <c r="AZ24" s="394"/>
      <c r="BA24" s="394"/>
      <c r="BB24" s="395"/>
      <c r="BD24" s="401"/>
      <c r="BE24" s="402"/>
      <c r="BF24" s="401"/>
      <c r="BG24" s="402"/>
      <c r="BH24" s="393"/>
      <c r="BI24" s="394"/>
      <c r="BJ24" s="394"/>
      <c r="BK24" s="394"/>
      <c r="BL24" s="394"/>
      <c r="BM24" s="394"/>
      <c r="BN24" s="394"/>
      <c r="BO24" s="394"/>
      <c r="BP24" s="394"/>
      <c r="BQ24" s="394"/>
      <c r="BR24" s="395"/>
    </row>
    <row r="25" spans="1:70" ht="14.25" customHeight="1" thickBot="1">
      <c r="A25" s="130"/>
      <c r="B25" s="130"/>
      <c r="C25" s="130"/>
      <c r="D25" s="130"/>
      <c r="G25" s="89"/>
      <c r="H25" s="89"/>
      <c r="I25" s="89"/>
      <c r="J25" s="89"/>
      <c r="K25" s="89"/>
      <c r="L25" s="89"/>
      <c r="M25" s="89"/>
      <c r="N25" s="89"/>
      <c r="O25" s="89"/>
      <c r="P25" s="88"/>
      <c r="Q25" s="88"/>
      <c r="R25" s="88"/>
      <c r="S25" s="85"/>
      <c r="T25" s="28"/>
      <c r="AN25" s="403"/>
      <c r="AO25" s="404"/>
      <c r="AP25" s="403"/>
      <c r="AQ25" s="404"/>
      <c r="AR25" s="396"/>
      <c r="AS25" s="397"/>
      <c r="AT25" s="397"/>
      <c r="AU25" s="397"/>
      <c r="AV25" s="397"/>
      <c r="AW25" s="397"/>
      <c r="AX25" s="397"/>
      <c r="AY25" s="397"/>
      <c r="AZ25" s="397"/>
      <c r="BA25" s="397"/>
      <c r="BB25" s="398"/>
      <c r="BD25" s="403"/>
      <c r="BE25" s="404"/>
      <c r="BF25" s="403"/>
      <c r="BG25" s="404"/>
      <c r="BH25" s="396"/>
      <c r="BI25" s="397"/>
      <c r="BJ25" s="397"/>
      <c r="BK25" s="397"/>
      <c r="BL25" s="397"/>
      <c r="BM25" s="397"/>
      <c r="BN25" s="397"/>
      <c r="BO25" s="397"/>
      <c r="BP25" s="397"/>
      <c r="BQ25" s="397"/>
      <c r="BR25" s="398"/>
    </row>
    <row r="26" spans="1:70" ht="14.25" customHeight="1">
      <c r="C26" s="359" t="s">
        <v>135</v>
      </c>
      <c r="D26" s="360"/>
      <c r="E26" s="360"/>
      <c r="F26" s="360"/>
      <c r="G26" s="366" t="str">
        <f>VLOOKUP(S26,AN22:BB29,5,FALSE)</f>
        <v>エラー：未入力項目があります。必要項目を全て入力してください。</v>
      </c>
      <c r="H26" s="367"/>
      <c r="I26" s="367"/>
      <c r="J26" s="367"/>
      <c r="K26" s="367"/>
      <c r="L26" s="367"/>
      <c r="M26" s="367"/>
      <c r="N26" s="367"/>
      <c r="O26" s="367"/>
      <c r="P26" s="368"/>
      <c r="S26" s="375">
        <f>SUM(S7:S24)</f>
        <v>9</v>
      </c>
      <c r="U26" s="20"/>
      <c r="V26" s="359" t="s">
        <v>136</v>
      </c>
      <c r="W26" s="360"/>
      <c r="X26" s="360"/>
      <c r="Y26" s="360"/>
      <c r="Z26" s="366" t="str">
        <f>IF(AJ26=0,"異動情報の入力完了です。","エラー：未入力項目があります。必要項目を全て入力してください。")</f>
        <v>エラー：未入力項目があります。必要項目を全て入力してください。</v>
      </c>
      <c r="AA26" s="367"/>
      <c r="AB26" s="367"/>
      <c r="AC26" s="367"/>
      <c r="AD26" s="367"/>
      <c r="AE26" s="367"/>
      <c r="AF26" s="367"/>
      <c r="AG26" s="367"/>
      <c r="AH26" s="367"/>
      <c r="AI26" s="368"/>
      <c r="AJ26" s="388">
        <f>AJ7+AJ9</f>
        <v>1</v>
      </c>
      <c r="AN26" s="405">
        <f>S26</f>
        <v>9</v>
      </c>
      <c r="AO26" s="400"/>
      <c r="AP26" s="405">
        <f>IF(S26&gt;0,1,2)</f>
        <v>1</v>
      </c>
      <c r="AQ26" s="400"/>
      <c r="AR26" s="390" t="s">
        <v>153</v>
      </c>
      <c r="AS26" s="391"/>
      <c r="AT26" s="391"/>
      <c r="AU26" s="391"/>
      <c r="AV26" s="391"/>
      <c r="AW26" s="391"/>
      <c r="AX26" s="391"/>
      <c r="AY26" s="391"/>
      <c r="AZ26" s="391"/>
      <c r="BA26" s="391"/>
      <c r="BB26" s="392"/>
      <c r="BD26" s="405">
        <v>1</v>
      </c>
      <c r="BE26" s="400"/>
      <c r="BF26" s="405"/>
      <c r="BG26" s="400"/>
      <c r="BH26" s="390" t="s">
        <v>153</v>
      </c>
      <c r="BI26" s="391"/>
      <c r="BJ26" s="391"/>
      <c r="BK26" s="391"/>
      <c r="BL26" s="391"/>
      <c r="BM26" s="391"/>
      <c r="BN26" s="391"/>
      <c r="BO26" s="391"/>
      <c r="BP26" s="391"/>
      <c r="BQ26" s="391"/>
      <c r="BR26" s="392"/>
    </row>
    <row r="27" spans="1:70" ht="14.25" customHeight="1">
      <c r="C27" s="361"/>
      <c r="D27" s="362"/>
      <c r="E27" s="362"/>
      <c r="F27" s="362"/>
      <c r="G27" s="369"/>
      <c r="H27" s="370"/>
      <c r="I27" s="370"/>
      <c r="J27" s="370"/>
      <c r="K27" s="370"/>
      <c r="L27" s="370"/>
      <c r="M27" s="370"/>
      <c r="N27" s="370"/>
      <c r="O27" s="370"/>
      <c r="P27" s="371"/>
      <c r="S27" s="375"/>
      <c r="U27" s="20"/>
      <c r="V27" s="361"/>
      <c r="W27" s="362"/>
      <c r="X27" s="362"/>
      <c r="Y27" s="362"/>
      <c r="Z27" s="369"/>
      <c r="AA27" s="370"/>
      <c r="AB27" s="370"/>
      <c r="AC27" s="370"/>
      <c r="AD27" s="370"/>
      <c r="AE27" s="370"/>
      <c r="AF27" s="370"/>
      <c r="AG27" s="370"/>
      <c r="AH27" s="370"/>
      <c r="AI27" s="371"/>
      <c r="AJ27" s="388"/>
      <c r="AN27" s="401"/>
      <c r="AO27" s="402"/>
      <c r="AP27" s="401"/>
      <c r="AQ27" s="402"/>
      <c r="AR27" s="393"/>
      <c r="AS27" s="394"/>
      <c r="AT27" s="394"/>
      <c r="AU27" s="394"/>
      <c r="AV27" s="394"/>
      <c r="AW27" s="394"/>
      <c r="AX27" s="394"/>
      <c r="AY27" s="394"/>
      <c r="AZ27" s="394"/>
      <c r="BA27" s="394"/>
      <c r="BB27" s="395"/>
      <c r="BD27" s="401"/>
      <c r="BE27" s="402"/>
      <c r="BF27" s="401"/>
      <c r="BG27" s="402"/>
      <c r="BH27" s="393"/>
      <c r="BI27" s="394"/>
      <c r="BJ27" s="394"/>
      <c r="BK27" s="394"/>
      <c r="BL27" s="394"/>
      <c r="BM27" s="394"/>
      <c r="BN27" s="394"/>
      <c r="BO27" s="394"/>
      <c r="BP27" s="394"/>
      <c r="BQ27" s="394"/>
      <c r="BR27" s="395"/>
    </row>
    <row r="28" spans="1:70" ht="14.25" customHeight="1">
      <c r="C28" s="363"/>
      <c r="D28" s="362"/>
      <c r="E28" s="362"/>
      <c r="F28" s="362"/>
      <c r="G28" s="369"/>
      <c r="H28" s="370"/>
      <c r="I28" s="370"/>
      <c r="J28" s="370"/>
      <c r="K28" s="370"/>
      <c r="L28" s="370"/>
      <c r="M28" s="370"/>
      <c r="N28" s="370"/>
      <c r="O28" s="370"/>
      <c r="P28" s="371"/>
      <c r="S28" s="375"/>
      <c r="U28" s="21"/>
      <c r="V28" s="363"/>
      <c r="W28" s="362"/>
      <c r="X28" s="362"/>
      <c r="Y28" s="362"/>
      <c r="Z28" s="369"/>
      <c r="AA28" s="370"/>
      <c r="AB28" s="370"/>
      <c r="AC28" s="370"/>
      <c r="AD28" s="370"/>
      <c r="AE28" s="370"/>
      <c r="AF28" s="370"/>
      <c r="AG28" s="370"/>
      <c r="AH28" s="370"/>
      <c r="AI28" s="371"/>
      <c r="AJ28" s="388"/>
      <c r="AN28" s="401"/>
      <c r="AO28" s="402"/>
      <c r="AP28" s="401"/>
      <c r="AQ28" s="402"/>
      <c r="AR28" s="393"/>
      <c r="AS28" s="394"/>
      <c r="AT28" s="394"/>
      <c r="AU28" s="394"/>
      <c r="AV28" s="394"/>
      <c r="AW28" s="394"/>
      <c r="AX28" s="394"/>
      <c r="AY28" s="394"/>
      <c r="AZ28" s="394"/>
      <c r="BA28" s="394"/>
      <c r="BB28" s="395"/>
      <c r="BD28" s="401"/>
      <c r="BE28" s="402"/>
      <c r="BF28" s="401"/>
      <c r="BG28" s="402"/>
      <c r="BH28" s="393"/>
      <c r="BI28" s="394"/>
      <c r="BJ28" s="394"/>
      <c r="BK28" s="394"/>
      <c r="BL28" s="394"/>
      <c r="BM28" s="394"/>
      <c r="BN28" s="394"/>
      <c r="BO28" s="394"/>
      <c r="BP28" s="394"/>
      <c r="BQ28" s="394"/>
      <c r="BR28" s="395"/>
    </row>
    <row r="29" spans="1:70" ht="14.25" customHeight="1" thickBot="1">
      <c r="C29" s="364"/>
      <c r="D29" s="365"/>
      <c r="E29" s="365"/>
      <c r="F29" s="365"/>
      <c r="G29" s="372"/>
      <c r="H29" s="373"/>
      <c r="I29" s="373"/>
      <c r="J29" s="373"/>
      <c r="K29" s="373"/>
      <c r="L29" s="373"/>
      <c r="M29" s="373"/>
      <c r="N29" s="373"/>
      <c r="O29" s="373"/>
      <c r="P29" s="374"/>
      <c r="S29" s="375"/>
      <c r="U29" s="21"/>
      <c r="V29" s="364"/>
      <c r="W29" s="365"/>
      <c r="X29" s="365"/>
      <c r="Y29" s="365"/>
      <c r="Z29" s="372"/>
      <c r="AA29" s="373"/>
      <c r="AB29" s="373"/>
      <c r="AC29" s="373"/>
      <c r="AD29" s="373"/>
      <c r="AE29" s="373"/>
      <c r="AF29" s="373"/>
      <c r="AG29" s="373"/>
      <c r="AH29" s="373"/>
      <c r="AI29" s="374"/>
      <c r="AJ29" s="388"/>
      <c r="AN29" s="403"/>
      <c r="AO29" s="404"/>
      <c r="AP29" s="403"/>
      <c r="AQ29" s="404"/>
      <c r="AR29" s="396"/>
      <c r="AS29" s="397"/>
      <c r="AT29" s="397"/>
      <c r="AU29" s="397"/>
      <c r="AV29" s="397"/>
      <c r="AW29" s="397"/>
      <c r="AX29" s="397"/>
      <c r="AY29" s="397"/>
      <c r="AZ29" s="397"/>
      <c r="BA29" s="397"/>
      <c r="BB29" s="398"/>
      <c r="BD29" s="403"/>
      <c r="BE29" s="404"/>
      <c r="BF29" s="403"/>
      <c r="BG29" s="404"/>
      <c r="BH29" s="396"/>
      <c r="BI29" s="397"/>
      <c r="BJ29" s="397"/>
      <c r="BK29" s="397"/>
      <c r="BL29" s="397"/>
      <c r="BM29" s="397"/>
      <c r="BN29" s="397"/>
      <c r="BO29" s="397"/>
      <c r="BP29" s="397"/>
      <c r="BQ29" s="397"/>
      <c r="BR29" s="398"/>
    </row>
    <row r="30" spans="1:70" ht="14.25" customHeight="1">
      <c r="Q30" s="1"/>
      <c r="R30" s="1"/>
      <c r="S30" s="18"/>
      <c r="U30" s="414"/>
      <c r="V30" s="415"/>
      <c r="W30" s="415"/>
      <c r="X30" s="415"/>
      <c r="Y30" s="416"/>
      <c r="Z30" s="416"/>
      <c r="AA30" s="416"/>
      <c r="AB30" s="416"/>
      <c r="AC30" s="416"/>
      <c r="AD30" s="416"/>
      <c r="AE30" s="416"/>
      <c r="AF30" s="416"/>
      <c r="AG30" s="416"/>
      <c r="AH30" s="416"/>
      <c r="AI30" s="416"/>
      <c r="AJ30" s="416"/>
      <c r="BD30" s="405">
        <v>2</v>
      </c>
      <c r="BE30" s="400"/>
      <c r="BF30" s="405"/>
      <c r="BG30" s="400"/>
      <c r="BH30" s="390" t="s">
        <v>153</v>
      </c>
      <c r="BI30" s="391"/>
      <c r="BJ30" s="391"/>
      <c r="BK30" s="391"/>
      <c r="BL30" s="391"/>
      <c r="BM30" s="391"/>
      <c r="BN30" s="391"/>
      <c r="BO30" s="391"/>
      <c r="BP30" s="391"/>
      <c r="BQ30" s="391"/>
      <c r="BR30" s="392"/>
    </row>
    <row r="31" spans="1:70" ht="13.5" customHeight="1">
      <c r="BD31" s="401"/>
      <c r="BE31" s="402"/>
      <c r="BF31" s="401"/>
      <c r="BG31" s="402"/>
      <c r="BH31" s="393"/>
      <c r="BI31" s="394"/>
      <c r="BJ31" s="394"/>
      <c r="BK31" s="394"/>
      <c r="BL31" s="394"/>
      <c r="BM31" s="394"/>
      <c r="BN31" s="394"/>
      <c r="BO31" s="394"/>
      <c r="BP31" s="394"/>
      <c r="BQ31" s="394"/>
      <c r="BR31" s="395"/>
    </row>
    <row r="32" spans="1:70" ht="13.5" customHeight="1">
      <c r="BD32" s="401"/>
      <c r="BE32" s="402"/>
      <c r="BF32" s="401"/>
      <c r="BG32" s="402"/>
      <c r="BH32" s="393"/>
      <c r="BI32" s="394"/>
      <c r="BJ32" s="394"/>
      <c r="BK32" s="394"/>
      <c r="BL32" s="394"/>
      <c r="BM32" s="394"/>
      <c r="BN32" s="394"/>
      <c r="BO32" s="394"/>
      <c r="BP32" s="394"/>
      <c r="BQ32" s="394"/>
      <c r="BR32" s="395"/>
    </row>
    <row r="33" spans="56:70" ht="13.5" customHeight="1" thickBot="1">
      <c r="BD33" s="403"/>
      <c r="BE33" s="404"/>
      <c r="BF33" s="403"/>
      <c r="BG33" s="404"/>
      <c r="BH33" s="396"/>
      <c r="BI33" s="397"/>
      <c r="BJ33" s="397"/>
      <c r="BK33" s="397"/>
      <c r="BL33" s="397"/>
      <c r="BM33" s="397"/>
      <c r="BN33" s="397"/>
      <c r="BO33" s="397"/>
      <c r="BP33" s="397"/>
      <c r="BQ33" s="397"/>
      <c r="BR33" s="398"/>
    </row>
  </sheetData>
  <sheetProtection algorithmName="SHA-512" hashValue="XjzB2XsxML+uWr8Gt1pTlhyjZUcdUz0aA1jq7S4xOEDDNddjqKfKKdY1JQiucAhCQRiVF0usvc0li7eVpP+/Eg==" saltValue="KSxRql7cWen4dGmrFhqbIw==" spinCount="100000" sheet="1" objects="1" scenarios="1"/>
  <protectedRanges>
    <protectedRange sqref="Z9:AE10 F7:O24" name="範囲1"/>
  </protectedRanges>
  <mergeCells count="72">
    <mergeCell ref="A1:AJ1"/>
    <mergeCell ref="U7:Y8"/>
    <mergeCell ref="Z7:AE8"/>
    <mergeCell ref="BD30:BE33"/>
    <mergeCell ref="BF30:BG33"/>
    <mergeCell ref="AN26:AO29"/>
    <mergeCell ref="AR26:BB29"/>
    <mergeCell ref="AN22:AO25"/>
    <mergeCell ref="AR22:BB25"/>
    <mergeCell ref="AP22:AQ25"/>
    <mergeCell ref="AP26:AQ29"/>
    <mergeCell ref="AJ7:AJ8"/>
    <mergeCell ref="F7:O8"/>
    <mergeCell ref="P7:Q8"/>
    <mergeCell ref="U30:X30"/>
    <mergeCell ref="Y30:AJ30"/>
    <mergeCell ref="BH30:BR33"/>
    <mergeCell ref="BD22:BE25"/>
    <mergeCell ref="BF22:BG25"/>
    <mergeCell ref="BH22:BR25"/>
    <mergeCell ref="BD26:BE29"/>
    <mergeCell ref="BF26:BG29"/>
    <mergeCell ref="BH26:BR29"/>
    <mergeCell ref="AJ26:AJ29"/>
    <mergeCell ref="AJ9:AJ10"/>
    <mergeCell ref="P17:Q18"/>
    <mergeCell ref="S17:S18"/>
    <mergeCell ref="P13:Q14"/>
    <mergeCell ref="S13:S14"/>
    <mergeCell ref="V26:Y29"/>
    <mergeCell ref="Z26:AI29"/>
    <mergeCell ref="U9:Y10"/>
    <mergeCell ref="Z9:AE10"/>
    <mergeCell ref="AF9:AG10"/>
    <mergeCell ref="F21:O22"/>
    <mergeCell ref="P21:Q22"/>
    <mergeCell ref="S21:S22"/>
    <mergeCell ref="F23:O24"/>
    <mergeCell ref="P23:Q24"/>
    <mergeCell ref="S23:S24"/>
    <mergeCell ref="C26:F29"/>
    <mergeCell ref="G26:P29"/>
    <mergeCell ref="S26:S29"/>
    <mergeCell ref="A3:S3"/>
    <mergeCell ref="A17:E18"/>
    <mergeCell ref="A19:E20"/>
    <mergeCell ref="A21:E22"/>
    <mergeCell ref="A23:E24"/>
    <mergeCell ref="F19:O20"/>
    <mergeCell ref="P19:Q20"/>
    <mergeCell ref="S7:S8"/>
    <mergeCell ref="P9:Q10"/>
    <mergeCell ref="S9:S10"/>
    <mergeCell ref="F11:O12"/>
    <mergeCell ref="S19:S20"/>
    <mergeCell ref="F15:O16"/>
    <mergeCell ref="U3:AI3"/>
    <mergeCell ref="P15:Q16"/>
    <mergeCell ref="S15:S16"/>
    <mergeCell ref="F17:O18"/>
    <mergeCell ref="A9:E10"/>
    <mergeCell ref="A11:E12"/>
    <mergeCell ref="A13:E14"/>
    <mergeCell ref="A15:E16"/>
    <mergeCell ref="F9:O10"/>
    <mergeCell ref="F13:O14"/>
    <mergeCell ref="AF7:AG8"/>
    <mergeCell ref="A7:E8"/>
    <mergeCell ref="B4:R5"/>
    <mergeCell ref="U4:AI5"/>
    <mergeCell ref="P11:Q12"/>
    <mergeCell ref="S11:S12"/>
  </mergeCells>
  <phoneticPr fontId="11"/>
  <conditionalFormatting sqref="G26:P29">
    <cfRule type="expression" dxfId="116" priority="2">
      <formula>$G$26=$AR$26</formula>
    </cfRule>
    <cfRule type="expression" dxfId="115" priority="6">
      <formula>$G$26="基本情報の入力完了です。"</formula>
    </cfRule>
  </conditionalFormatting>
  <conditionalFormatting sqref="U9:AE10">
    <cfRule type="expression" dxfId="114" priority="8">
      <formula>$Z$7="辞退（短縮卒業・修了）"</formula>
    </cfRule>
  </conditionalFormatting>
  <conditionalFormatting sqref="Z11:AE12">
    <cfRule type="expression" dxfId="113" priority="7">
      <formula>$Z$7="辞退（短縮卒業・修了）"</formula>
    </cfRule>
  </conditionalFormatting>
  <conditionalFormatting sqref="Z26:AI29">
    <cfRule type="expression" dxfId="112" priority="1">
      <formula>$Z$26=$BH$26</formula>
    </cfRule>
    <cfRule type="expression" dxfId="111" priority="5">
      <formula>$Z$26="異動情報の入力完了です。"</formula>
    </cfRule>
  </conditionalFormatting>
  <dataValidations count="9">
    <dataValidation imeMode="fullKatakana" allowBlank="1" showInputMessage="1" showErrorMessage="1" sqref="F17" xr:uid="{00000000-0002-0000-0000-000000000000}"/>
    <dataValidation allowBlank="1" showInputMessage="1" showErrorMessage="1" error="西暦YYYY/MM/DDの形式で入力してください。" sqref="AA21:AF22" xr:uid="{00000000-0002-0000-0000-000001000000}"/>
    <dataValidation type="list" allowBlank="1" showInputMessage="1" showErrorMessage="1" sqref="Z9:AE10" xr:uid="{00000000-0002-0000-0000-000002000000}">
      <formula1>$AN$7:$AN$11</formula1>
    </dataValidation>
    <dataValidation type="date" allowBlank="1" showInputMessage="1" showErrorMessage="1" error="西暦YYYY/MM/DDの形式で入力してください。" sqref="AC16 AA16 AE16" xr:uid="{00000000-0002-0000-0000-000003000000}">
      <formula1>1</formula1>
      <formula2>146099</formula2>
    </dataValidation>
    <dataValidation type="list" allowBlank="1" showInputMessage="1" showErrorMessage="1" sqref="AA13" xr:uid="{00000000-0002-0000-0000-000004000000}">
      <formula1>"はい,いいえ"</formula1>
    </dataValidation>
    <dataValidation type="whole" allowBlank="1" showInputMessage="1" showErrorMessage="1" errorTitle="学年エラー" error="数字のみで入力してください。" sqref="F21:O22" xr:uid="{00000000-0002-0000-0000-000005000000}">
      <formula1>1</formula1>
      <formula2>100</formula2>
    </dataValidation>
    <dataValidation type="date" allowBlank="1" showInputMessage="1" showErrorMessage="1" errorTitle="届出年月日エラー" error="西暦YYYY/MM/DDの形式で入力してください。" sqref="F7:O8" xr:uid="{00000000-0002-0000-0000-000006000000}">
      <formula1>1</formula1>
      <formula2>117974</formula2>
    </dataValidation>
    <dataValidation type="whole" allowBlank="1" showInputMessage="1" showErrorMessage="1" errorTitle="奨学生番号エラー" error="5から始まる11ケタの奨学生番号を入力してください。" promptTitle="52から始まる11ケタの奨学生番号を入力してください。" sqref="F23:O24" xr:uid="{00000000-0002-0000-0000-000007000000}">
      <formula1>51900000000</formula1>
      <formula2>59999999999</formula2>
    </dataValidation>
    <dataValidation type="date" allowBlank="1" showInputMessage="1" showErrorMessage="1" errorTitle="生年月日エラー" error="西暦YYYY/MM/DDの形式で入力してください。" sqref="F15:O16" xr:uid="{00000000-0002-0000-0000-000008000000}">
      <formula1>367</formula1>
      <formula2>110305</formula2>
    </dataValidation>
  </dataValidations>
  <printOptions horizontalCentered="1" verticalCentered="1"/>
  <pageMargins left="0.39370078740157483" right="0" top="0" bottom="0" header="0.51181102362204722" footer="0.51181102362204722"/>
  <pageSetup paperSize="9" scale="49"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A1:DG82"/>
  <sheetViews>
    <sheetView showGridLines="0" view="pageBreakPreview" zoomScale="70" zoomScaleNormal="160" zoomScaleSheetLayoutView="70" workbookViewId="0">
      <selection activeCell="AA46" sqref="AA46:AI47"/>
    </sheetView>
  </sheetViews>
  <sheetFormatPr defaultColWidth="2.26953125" defaultRowHeight="13.5" customHeight="1"/>
  <cols>
    <col min="1" max="6" width="3.6328125" style="11" customWidth="1"/>
    <col min="7" max="15" width="3.6328125" style="1" customWidth="1"/>
    <col min="16" max="22" width="3.6328125" style="11" customWidth="1"/>
    <col min="23" max="51" width="3.6328125" style="1" customWidth="1"/>
    <col min="52" max="53" width="3.6328125" style="1" hidden="1" customWidth="1"/>
    <col min="54" max="57" width="3.08984375" style="1" hidden="1" customWidth="1"/>
    <col min="58" max="58" width="2.6328125" style="1" hidden="1" customWidth="1"/>
    <col min="59" max="60" width="3.08984375" style="1" hidden="1" customWidth="1"/>
    <col min="61" max="101" width="2.26953125" style="1" hidden="1" customWidth="1"/>
    <col min="102" max="102" width="3" style="1" hidden="1" customWidth="1"/>
    <col min="103" max="111" width="2.26953125" style="1" hidden="1" customWidth="1"/>
    <col min="112" max="134" width="2.26953125" style="1" customWidth="1"/>
    <col min="135" max="16384" width="2.26953125" style="1"/>
  </cols>
  <sheetData>
    <row r="1" spans="1:110" ht="30" customHeight="1">
      <c r="A1" s="549" t="s">
        <v>404</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c r="AW1" s="549"/>
      <c r="AX1" s="549"/>
    </row>
    <row r="2" spans="1:110" ht="5.15" customHeight="1" thickBot="1"/>
    <row r="3" spans="1:110" ht="30" customHeight="1" thickBot="1">
      <c r="A3" s="238" t="s">
        <v>371</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417" t="s">
        <v>420</v>
      </c>
      <c r="AK3" s="418"/>
      <c r="AL3" s="418"/>
      <c r="AM3" s="418"/>
      <c r="AN3" s="418"/>
      <c r="AO3" s="418"/>
      <c r="AP3" s="418"/>
      <c r="AQ3" s="418"/>
      <c r="AR3" s="418"/>
      <c r="AS3" s="418"/>
      <c r="AT3" s="418"/>
      <c r="AU3" s="418"/>
      <c r="AV3" s="418"/>
      <c r="AW3" s="418"/>
      <c r="AX3" s="419"/>
      <c r="AY3" s="321"/>
      <c r="AZ3" s="238"/>
      <c r="BA3" s="238"/>
    </row>
    <row r="4" spans="1:110" ht="25" customHeight="1">
      <c r="B4" s="357" t="s">
        <v>169</v>
      </c>
      <c r="C4" s="358"/>
      <c r="D4" s="358"/>
      <c r="E4" s="358"/>
      <c r="F4" s="358"/>
      <c r="G4" s="358"/>
      <c r="H4" s="358"/>
      <c r="I4" s="358"/>
      <c r="J4" s="358"/>
      <c r="K4" s="358"/>
      <c r="L4" s="358"/>
      <c r="M4" s="358"/>
      <c r="N4" s="358"/>
      <c r="O4" s="358"/>
      <c r="P4" s="358"/>
      <c r="Q4" s="358"/>
      <c r="R4" s="358"/>
      <c r="S4" s="18"/>
      <c r="U4" s="357" t="s">
        <v>191</v>
      </c>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132"/>
    </row>
    <row r="5" spans="1:110" ht="25" customHeight="1">
      <c r="B5" s="358"/>
      <c r="C5" s="358"/>
      <c r="D5" s="358"/>
      <c r="E5" s="358"/>
      <c r="F5" s="358"/>
      <c r="G5" s="358"/>
      <c r="H5" s="358"/>
      <c r="I5" s="358"/>
      <c r="J5" s="358"/>
      <c r="K5" s="358"/>
      <c r="L5" s="358"/>
      <c r="M5" s="358"/>
      <c r="N5" s="358"/>
      <c r="O5" s="358"/>
      <c r="P5" s="358"/>
      <c r="Q5" s="358"/>
      <c r="R5" s="358"/>
      <c r="S5" s="1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132"/>
    </row>
    <row r="6" spans="1:110" ht="6" customHeight="1" thickBot="1">
      <c r="B6" s="132"/>
      <c r="C6" s="132"/>
      <c r="D6" s="132"/>
      <c r="E6" s="132"/>
      <c r="F6" s="132"/>
      <c r="G6" s="132"/>
      <c r="H6" s="132"/>
      <c r="I6" s="132"/>
      <c r="J6" s="132"/>
      <c r="K6" s="132"/>
      <c r="L6" s="132"/>
      <c r="M6" s="132"/>
      <c r="N6" s="132"/>
      <c r="O6" s="132"/>
      <c r="P6" s="132"/>
      <c r="Q6" s="132"/>
      <c r="R6" s="132"/>
      <c r="S6" s="18"/>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row>
    <row r="7" spans="1:110" ht="14.25" customHeight="1">
      <c r="B7" s="340" t="s">
        <v>34</v>
      </c>
      <c r="C7" s="340"/>
      <c r="D7" s="340"/>
      <c r="E7" s="340"/>
      <c r="F7" s="40"/>
      <c r="G7" s="440" t="str">
        <f>IF('①基本情報・異動情報（学生入力用）'!F7="","学生入力用未入力です。",'①基本情報・異動情報（学生入力用）'!F7)</f>
        <v>学生入力用未入力です。</v>
      </c>
      <c r="H7" s="441"/>
      <c r="I7" s="441"/>
      <c r="J7" s="441"/>
      <c r="K7" s="441"/>
      <c r="L7" s="441"/>
      <c r="M7" s="441"/>
      <c r="N7" s="441"/>
      <c r="O7" s="441"/>
      <c r="P7" s="442"/>
      <c r="Q7" s="478" t="s">
        <v>154</v>
      </c>
      <c r="R7" s="1"/>
      <c r="S7" s="439"/>
      <c r="U7" s="340" t="s">
        <v>41</v>
      </c>
      <c r="V7" s="340"/>
      <c r="W7" s="340"/>
      <c r="X7" s="340"/>
      <c r="Y7" s="340"/>
      <c r="Z7" s="131"/>
      <c r="AA7" s="408" t="str">
        <f>IF('①基本情報・異動情報（学生入力用）'!Z7="","学生入力用未入力です。",'①基本情報・異動情報（学生入力用）'!Z7)</f>
        <v>退学</v>
      </c>
      <c r="AB7" s="409"/>
      <c r="AC7" s="409"/>
      <c r="AD7" s="409"/>
      <c r="AE7" s="409"/>
      <c r="AF7" s="409"/>
      <c r="AG7" s="409"/>
      <c r="AH7" s="410"/>
      <c r="AI7" s="478" t="s">
        <v>154</v>
      </c>
      <c r="AJ7" s="475" t="s">
        <v>177</v>
      </c>
      <c r="AK7" s="476"/>
      <c r="AL7" s="476"/>
      <c r="AM7" s="476"/>
      <c r="AN7" s="476"/>
      <c r="AP7" s="477"/>
      <c r="AQ7" s="428"/>
      <c r="AR7" s="428"/>
      <c r="AS7" s="428"/>
      <c r="AT7" s="428"/>
      <c r="AU7" s="429"/>
      <c r="AV7" s="508" t="str">
        <f>IF(OR(CV7="",CX7="",CZ7=""),"未入力","OK")</f>
        <v>未入力</v>
      </c>
      <c r="AW7" s="389"/>
      <c r="AX7" s="389"/>
      <c r="AY7" s="88"/>
      <c r="AZ7" s="389">
        <f>IF(AV7="OK",0,1)</f>
        <v>1</v>
      </c>
      <c r="BB7" s="433" t="e">
        <f>CV7*10000+CX7*100+CZ7*1</f>
        <v>#VALUE!</v>
      </c>
      <c r="BC7" s="434"/>
      <c r="BD7" s="435"/>
      <c r="BG7" s="10" t="s">
        <v>156</v>
      </c>
      <c r="BL7" s="17"/>
      <c r="BM7" s="389">
        <f>IF(AI7="OK",0,1)</f>
        <v>1</v>
      </c>
      <c r="CV7" s="447" t="str">
        <f>IF(AP7="","",YEAR(AP7))</f>
        <v/>
      </c>
      <c r="CW7" s="425"/>
      <c r="CX7" s="424" t="str">
        <f>IF(AP7="","",MONTH(AP7))</f>
        <v/>
      </c>
      <c r="CY7" s="425"/>
      <c r="CZ7" s="424" t="str">
        <f>IF(AP7="","",DAY(AP7))</f>
        <v/>
      </c>
      <c r="DA7" s="429"/>
    </row>
    <row r="8" spans="1:110" ht="14.25" customHeight="1" thickBot="1">
      <c r="B8" s="340"/>
      <c r="C8" s="340"/>
      <c r="D8" s="340"/>
      <c r="E8" s="340"/>
      <c r="F8" s="40"/>
      <c r="G8" s="504"/>
      <c r="H8" s="505"/>
      <c r="I8" s="505"/>
      <c r="J8" s="505"/>
      <c r="K8" s="505"/>
      <c r="L8" s="505"/>
      <c r="M8" s="505"/>
      <c r="N8" s="505"/>
      <c r="O8" s="505"/>
      <c r="P8" s="506"/>
      <c r="Q8" s="479"/>
      <c r="R8" s="1"/>
      <c r="S8" s="439"/>
      <c r="U8" s="340"/>
      <c r="V8" s="340"/>
      <c r="W8" s="340"/>
      <c r="X8" s="340"/>
      <c r="Y8" s="340"/>
      <c r="Z8" s="131"/>
      <c r="AA8" s="411"/>
      <c r="AB8" s="412"/>
      <c r="AC8" s="412"/>
      <c r="AD8" s="412"/>
      <c r="AE8" s="412"/>
      <c r="AF8" s="412"/>
      <c r="AG8" s="412"/>
      <c r="AH8" s="413"/>
      <c r="AI8" s="479"/>
      <c r="AJ8" s="476"/>
      <c r="AK8" s="476"/>
      <c r="AL8" s="476"/>
      <c r="AM8" s="476"/>
      <c r="AN8" s="476"/>
      <c r="AP8" s="448"/>
      <c r="AQ8" s="430"/>
      <c r="AR8" s="430"/>
      <c r="AS8" s="430"/>
      <c r="AT8" s="430"/>
      <c r="AU8" s="431"/>
      <c r="AV8" s="508"/>
      <c r="AW8" s="389"/>
      <c r="AX8" s="389"/>
      <c r="AY8" s="88"/>
      <c r="AZ8" s="389"/>
      <c r="BB8" s="436"/>
      <c r="BC8" s="437"/>
      <c r="BD8" s="438"/>
      <c r="BG8" s="10" t="s">
        <v>157</v>
      </c>
      <c r="BL8" s="17"/>
      <c r="BM8" s="389"/>
      <c r="CV8" s="448"/>
      <c r="CW8" s="427"/>
      <c r="CX8" s="426"/>
      <c r="CY8" s="427"/>
      <c r="CZ8" s="426"/>
      <c r="DA8" s="431"/>
    </row>
    <row r="9" spans="1:110" ht="14.25" customHeight="1" thickTop="1">
      <c r="B9" s="340" t="s">
        <v>37</v>
      </c>
      <c r="C9" s="340"/>
      <c r="D9" s="340"/>
      <c r="E9" s="340"/>
      <c r="F9" s="40"/>
      <c r="G9" s="552" t="str">
        <f>IF('①基本情報・異動情報（学生入力用）'!F9="","学生入力用未入力です。",'①基本情報・異動情報（学生入力用）'!F9)</f>
        <v>学生入力用未入力です。</v>
      </c>
      <c r="H9" s="553"/>
      <c r="I9" s="553"/>
      <c r="J9" s="553"/>
      <c r="K9" s="553"/>
      <c r="L9" s="553"/>
      <c r="M9" s="553"/>
      <c r="N9" s="553"/>
      <c r="O9" s="553"/>
      <c r="P9" s="554"/>
      <c r="Q9" s="479"/>
      <c r="R9" s="1"/>
      <c r="S9" s="439"/>
      <c r="U9" s="340" t="s">
        <v>42</v>
      </c>
      <c r="V9" s="340"/>
      <c r="W9" s="340"/>
      <c r="X9" s="340"/>
      <c r="Y9" s="340"/>
      <c r="Z9" s="131"/>
      <c r="AA9" s="552" t="str">
        <f>IF('①基本情報・異動情報（学生入力用）'!Z9="","学生入力用未入力です。",'①基本情報・異動情報（学生入力用）'!Z9)</f>
        <v>学生入力用未入力です。</v>
      </c>
      <c r="AB9" s="409"/>
      <c r="AC9" s="409"/>
      <c r="AD9" s="409"/>
      <c r="AE9" s="409"/>
      <c r="AF9" s="409"/>
      <c r="AG9" s="409"/>
      <c r="AH9" s="410"/>
      <c r="AI9" s="479"/>
      <c r="AJ9" s="467" t="s">
        <v>137</v>
      </c>
      <c r="AK9" s="468"/>
      <c r="AL9" s="460" t="s">
        <v>115</v>
      </c>
      <c r="AM9" s="460"/>
      <c r="AN9" s="460"/>
      <c r="AO9" s="469"/>
      <c r="AP9" s="453" t="str">
        <f>IF(CV7="","",IF(AND(CX7&gt;11,CZ7&gt;1),(CV7+1)&amp;"／"&amp;"1",IF(AND(CZ7&gt;1,CZ7&lt;32),CV7&amp;"／"&amp;(CX7+1),CV7&amp;"／"&amp;CX7)))</f>
        <v/>
      </c>
      <c r="AQ9" s="470"/>
      <c r="AR9" s="470"/>
      <c r="AS9" s="470"/>
      <c r="AT9" s="470"/>
      <c r="AU9" s="471"/>
      <c r="BL9" s="17"/>
      <c r="BM9" s="389">
        <f>IF(AI9="OK",0,1)</f>
        <v>1</v>
      </c>
    </row>
    <row r="10" spans="1:110" ht="14.25" customHeight="1" thickBot="1">
      <c r="B10" s="340"/>
      <c r="C10" s="340"/>
      <c r="D10" s="340"/>
      <c r="E10" s="340"/>
      <c r="F10" s="40"/>
      <c r="G10" s="555"/>
      <c r="H10" s="556"/>
      <c r="I10" s="556"/>
      <c r="J10" s="556"/>
      <c r="K10" s="556"/>
      <c r="L10" s="556"/>
      <c r="M10" s="556"/>
      <c r="N10" s="556"/>
      <c r="O10" s="556"/>
      <c r="P10" s="557"/>
      <c r="Q10" s="479"/>
      <c r="R10" s="1"/>
      <c r="S10" s="439"/>
      <c r="U10" s="340"/>
      <c r="V10" s="340"/>
      <c r="W10" s="340"/>
      <c r="X10" s="340"/>
      <c r="Y10" s="340"/>
      <c r="Z10" s="131"/>
      <c r="AA10" s="411"/>
      <c r="AB10" s="412"/>
      <c r="AC10" s="412"/>
      <c r="AD10" s="412"/>
      <c r="AE10" s="412"/>
      <c r="AF10" s="412"/>
      <c r="AG10" s="412"/>
      <c r="AH10" s="413"/>
      <c r="AI10" s="480"/>
      <c r="AJ10" s="468"/>
      <c r="AK10" s="468"/>
      <c r="AL10" s="460"/>
      <c r="AM10" s="460"/>
      <c r="AN10" s="460"/>
      <c r="AO10" s="469"/>
      <c r="AP10" s="472"/>
      <c r="AQ10" s="473"/>
      <c r="AR10" s="473"/>
      <c r="AS10" s="473"/>
      <c r="AT10" s="473"/>
      <c r="AU10" s="474"/>
      <c r="BL10" s="17"/>
      <c r="BM10" s="389"/>
    </row>
    <row r="11" spans="1:110" ht="14.25" customHeight="1" thickBot="1">
      <c r="B11" s="340" t="s">
        <v>38</v>
      </c>
      <c r="C11" s="340"/>
      <c r="D11" s="340"/>
      <c r="E11" s="340"/>
      <c r="F11" s="40"/>
      <c r="G11" s="440" t="str">
        <f>IF('①基本情報・異動情報（学生入力用）'!F11="","学生入力用未入力です。",'①基本情報・異動情報（学生入力用）'!F11)</f>
        <v>学生入力用未入力です。</v>
      </c>
      <c r="H11" s="441"/>
      <c r="I11" s="441"/>
      <c r="J11" s="441"/>
      <c r="K11" s="441"/>
      <c r="L11" s="441"/>
      <c r="M11" s="441"/>
      <c r="N11" s="441"/>
      <c r="O11" s="441"/>
      <c r="P11" s="442"/>
      <c r="Q11" s="479"/>
      <c r="R11" s="1"/>
      <c r="S11" s="439"/>
      <c r="AF11" s="51"/>
    </row>
    <row r="12" spans="1:110" ht="14.25" customHeight="1" thickBot="1">
      <c r="B12" s="340"/>
      <c r="C12" s="340"/>
      <c r="D12" s="340"/>
      <c r="E12" s="340"/>
      <c r="F12" s="40"/>
      <c r="G12" s="504"/>
      <c r="H12" s="505"/>
      <c r="I12" s="505"/>
      <c r="J12" s="505"/>
      <c r="K12" s="505"/>
      <c r="L12" s="505"/>
      <c r="M12" s="505"/>
      <c r="N12" s="505"/>
      <c r="O12" s="505"/>
      <c r="P12" s="506"/>
      <c r="Q12" s="479"/>
      <c r="R12" s="1"/>
      <c r="S12" s="439"/>
      <c r="U12" s="342" t="s">
        <v>192</v>
      </c>
      <c r="V12" s="432"/>
      <c r="W12" s="432"/>
      <c r="X12" s="432"/>
      <c r="Y12" s="432"/>
      <c r="Z12" s="507"/>
      <c r="AA12" s="387"/>
      <c r="AB12" s="335"/>
      <c r="AC12" s="335"/>
      <c r="AD12" s="335"/>
      <c r="AE12" s="335"/>
      <c r="AF12" s="335"/>
      <c r="AG12" s="335"/>
      <c r="AH12" s="335"/>
      <c r="AI12" s="336"/>
      <c r="AL12" s="130"/>
      <c r="AM12" s="130"/>
      <c r="AN12" s="130"/>
      <c r="DD12" s="446" t="str">
        <f>IF(AA12="","未入力","OK")</f>
        <v>未入力</v>
      </c>
      <c r="DE12" s="446"/>
      <c r="DF12" s="389">
        <f>IF(DD12="OK",0,1)</f>
        <v>1</v>
      </c>
    </row>
    <row r="13" spans="1:110" ht="14.25" customHeight="1" thickBot="1">
      <c r="B13" s="340" t="s">
        <v>39</v>
      </c>
      <c r="C13" s="340"/>
      <c r="D13" s="340"/>
      <c r="E13" s="340"/>
      <c r="F13" s="40"/>
      <c r="G13" s="433" t="str">
        <f>IF('①基本情報・異動情報（学生入力用）'!F13="","学生入力用未入力です。",'①基本情報・異動情報（学生入力用）'!F13)</f>
        <v>学生入力用未入力です。</v>
      </c>
      <c r="H13" s="434"/>
      <c r="I13" s="434"/>
      <c r="J13" s="434"/>
      <c r="K13" s="434"/>
      <c r="L13" s="434"/>
      <c r="M13" s="434"/>
      <c r="N13" s="434"/>
      <c r="O13" s="434"/>
      <c r="P13" s="435"/>
      <c r="Q13" s="479"/>
      <c r="R13" s="1"/>
      <c r="S13" s="439"/>
      <c r="T13" s="148"/>
      <c r="U13" s="432"/>
      <c r="V13" s="432"/>
      <c r="W13" s="432"/>
      <c r="X13" s="432"/>
      <c r="Y13" s="432"/>
      <c r="Z13" s="507"/>
      <c r="AA13" s="337"/>
      <c r="AB13" s="338"/>
      <c r="AC13" s="338"/>
      <c r="AD13" s="338"/>
      <c r="AE13" s="338"/>
      <c r="AF13" s="338"/>
      <c r="AG13" s="338"/>
      <c r="AH13" s="338"/>
      <c r="AI13" s="339"/>
      <c r="AL13" s="130"/>
      <c r="AM13" s="130"/>
      <c r="AN13" s="130"/>
      <c r="AO13" s="130"/>
      <c r="DD13" s="446"/>
      <c r="DE13" s="446"/>
      <c r="DF13" s="389"/>
    </row>
    <row r="14" spans="1:110" ht="14.25" customHeight="1" thickTop="1" thickBot="1">
      <c r="B14" s="340"/>
      <c r="C14" s="340"/>
      <c r="D14" s="340"/>
      <c r="E14" s="340"/>
      <c r="F14" s="40"/>
      <c r="G14" s="436"/>
      <c r="H14" s="437"/>
      <c r="I14" s="437"/>
      <c r="J14" s="437"/>
      <c r="K14" s="437"/>
      <c r="L14" s="437"/>
      <c r="M14" s="437"/>
      <c r="N14" s="437"/>
      <c r="O14" s="437"/>
      <c r="P14" s="438"/>
      <c r="Q14" s="479"/>
      <c r="R14" s="1"/>
      <c r="S14" s="439"/>
      <c r="U14" s="342" t="s">
        <v>416</v>
      </c>
      <c r="V14" s="432"/>
      <c r="W14" s="432"/>
      <c r="X14" s="432"/>
      <c r="Y14" s="432"/>
      <c r="Z14" s="52"/>
      <c r="AA14" s="381"/>
      <c r="AB14" s="382"/>
      <c r="AC14" s="382"/>
      <c r="AD14" s="382"/>
      <c r="AE14" s="335"/>
      <c r="AF14" s="335"/>
      <c r="AG14" s="335"/>
      <c r="AH14" s="335"/>
      <c r="AI14" s="336"/>
      <c r="AJ14" s="467" t="s">
        <v>137</v>
      </c>
      <c r="AK14" s="468"/>
      <c r="AL14" s="460" t="s">
        <v>115</v>
      </c>
      <c r="AM14" s="460"/>
      <c r="AN14" s="460"/>
      <c r="AO14" s="469"/>
      <c r="AP14" s="453" t="str">
        <f>IF(OR(AA12="はい",CV14=""),"",IF(AND(CX14&gt;11,CZ14&gt;1),(CV14+1)&amp;"／"&amp;"1",CV14&amp;"/"&amp;IF(AND(CZ14&gt;1,CZ14&lt;32),CX14+1,CX14)))</f>
        <v/>
      </c>
      <c r="AQ14" s="454"/>
      <c r="AR14" s="454"/>
      <c r="AS14" s="454"/>
      <c r="AT14" s="454"/>
      <c r="AU14" s="455"/>
      <c r="AV14" s="96"/>
      <c r="AW14" s="96"/>
      <c r="AX14" s="96"/>
      <c r="AY14" s="96"/>
      <c r="AZ14" s="96"/>
      <c r="BA14" s="96"/>
      <c r="BB14" s="461" t="e">
        <f>CV14*10000+CX14*100+CZ14</f>
        <v>#VALUE!</v>
      </c>
      <c r="BC14" s="462"/>
      <c r="BD14" s="463"/>
      <c r="BE14" s="401" t="e">
        <f>IF(BB14&lt;BB16,"正",IF(BB14=BB16,"同","誤"))</f>
        <v>#VALUE!</v>
      </c>
      <c r="BF14" s="460"/>
      <c r="BG14" s="449" t="s">
        <v>142</v>
      </c>
      <c r="BH14" s="450"/>
      <c r="BI14" s="450"/>
      <c r="BJ14" s="450"/>
      <c r="BK14" s="450"/>
      <c r="BL14" s="451" t="s">
        <v>144</v>
      </c>
      <c r="BM14" s="452"/>
      <c r="BN14" s="452"/>
      <c r="BO14" s="452"/>
      <c r="BP14" s="452"/>
      <c r="BQ14" s="452"/>
      <c r="BR14" s="452"/>
      <c r="BS14" s="452"/>
      <c r="BT14" s="452"/>
      <c r="BU14" s="452"/>
      <c r="BV14" s="452"/>
      <c r="BW14" s="452"/>
      <c r="BX14" s="452"/>
      <c r="CB14" s="449">
        <v>0</v>
      </c>
      <c r="CC14" s="450"/>
      <c r="CD14" s="450"/>
      <c r="CE14" s="450"/>
      <c r="CF14" s="450"/>
      <c r="CG14" s="451" t="s">
        <v>155</v>
      </c>
      <c r="CH14" s="452"/>
      <c r="CI14" s="452"/>
      <c r="CJ14" s="452"/>
      <c r="CK14" s="452"/>
      <c r="CL14" s="452"/>
      <c r="CM14" s="452"/>
      <c r="CN14" s="452"/>
      <c r="CO14" s="452"/>
      <c r="CP14" s="452"/>
      <c r="CQ14" s="452"/>
      <c r="CR14" s="452"/>
      <c r="CS14" s="452"/>
      <c r="CV14" s="420" t="str">
        <f>IF(AA14="","",YEAR(AA14))</f>
        <v/>
      </c>
      <c r="CW14" s="421"/>
      <c r="CX14" s="424" t="str">
        <f>IF(AA14="","",MONTH(AA14))</f>
        <v/>
      </c>
      <c r="CY14" s="425"/>
      <c r="CZ14" s="428" t="str">
        <f>IF(AA14="","",DAY(AA14))</f>
        <v/>
      </c>
      <c r="DA14" s="429"/>
      <c r="DD14" s="355" t="str">
        <f>IF(OR(CV14="",CX14="",CZ14=""),"未入力","OK")</f>
        <v>未入力</v>
      </c>
      <c r="DE14" s="356"/>
      <c r="DF14" s="389">
        <f>IF(DD14="OK",0,1)</f>
        <v>1</v>
      </c>
    </row>
    <row r="15" spans="1:110" ht="14.25" customHeight="1" thickBot="1">
      <c r="B15" s="342" t="s">
        <v>164</v>
      </c>
      <c r="C15" s="340"/>
      <c r="D15" s="340"/>
      <c r="E15" s="340"/>
      <c r="F15" s="341"/>
      <c r="G15" s="440" t="str">
        <f>IF('①基本情報・異動情報（学生入力用）'!F15="","学生入力用未入力です。",'①基本情報・異動情報（学生入力用）'!F15)</f>
        <v>学生入力用未入力です。</v>
      </c>
      <c r="H15" s="441"/>
      <c r="I15" s="441"/>
      <c r="J15" s="441"/>
      <c r="K15" s="441"/>
      <c r="L15" s="441"/>
      <c r="M15" s="441"/>
      <c r="N15" s="441"/>
      <c r="O15" s="441"/>
      <c r="P15" s="442"/>
      <c r="Q15" s="479"/>
      <c r="R15" s="1"/>
      <c r="S15" s="439"/>
      <c r="U15" s="432"/>
      <c r="V15" s="432"/>
      <c r="W15" s="432"/>
      <c r="X15" s="432"/>
      <c r="Y15" s="432"/>
      <c r="Z15" s="52"/>
      <c r="AA15" s="337"/>
      <c r="AB15" s="338"/>
      <c r="AC15" s="338"/>
      <c r="AD15" s="338"/>
      <c r="AE15" s="338"/>
      <c r="AF15" s="338"/>
      <c r="AG15" s="338"/>
      <c r="AH15" s="338"/>
      <c r="AI15" s="339"/>
      <c r="AJ15" s="468"/>
      <c r="AK15" s="468"/>
      <c r="AL15" s="460"/>
      <c r="AM15" s="460"/>
      <c r="AN15" s="460"/>
      <c r="AO15" s="469"/>
      <c r="AP15" s="456"/>
      <c r="AQ15" s="457"/>
      <c r="AR15" s="457"/>
      <c r="AS15" s="457"/>
      <c r="AT15" s="457"/>
      <c r="AU15" s="458"/>
      <c r="AV15" s="96"/>
      <c r="AW15" s="96"/>
      <c r="AX15" s="96"/>
      <c r="AY15" s="96"/>
      <c r="AZ15" s="96"/>
      <c r="BA15" s="96"/>
      <c r="BB15" s="464"/>
      <c r="BC15" s="465"/>
      <c r="BD15" s="466"/>
      <c r="BE15" s="401"/>
      <c r="BF15" s="460"/>
      <c r="BG15" s="450"/>
      <c r="BH15" s="450"/>
      <c r="BI15" s="450"/>
      <c r="BJ15" s="450"/>
      <c r="BK15" s="450"/>
      <c r="BL15" s="452"/>
      <c r="BM15" s="452"/>
      <c r="BN15" s="452"/>
      <c r="BO15" s="452"/>
      <c r="BP15" s="452"/>
      <c r="BQ15" s="452"/>
      <c r="BR15" s="452"/>
      <c r="BS15" s="452"/>
      <c r="BT15" s="452"/>
      <c r="BU15" s="452"/>
      <c r="BV15" s="452"/>
      <c r="BW15" s="452"/>
      <c r="BX15" s="452"/>
      <c r="CB15" s="450"/>
      <c r="CC15" s="450"/>
      <c r="CD15" s="450"/>
      <c r="CE15" s="450"/>
      <c r="CF15" s="450"/>
      <c r="CG15" s="452"/>
      <c r="CH15" s="452"/>
      <c r="CI15" s="452"/>
      <c r="CJ15" s="452"/>
      <c r="CK15" s="452"/>
      <c r="CL15" s="452"/>
      <c r="CM15" s="452"/>
      <c r="CN15" s="452"/>
      <c r="CO15" s="452"/>
      <c r="CP15" s="452"/>
      <c r="CQ15" s="452"/>
      <c r="CR15" s="452"/>
      <c r="CS15" s="452"/>
      <c r="CV15" s="422"/>
      <c r="CW15" s="423"/>
      <c r="CX15" s="426"/>
      <c r="CY15" s="427"/>
      <c r="CZ15" s="430"/>
      <c r="DA15" s="431"/>
      <c r="DD15" s="355"/>
      <c r="DE15" s="356"/>
      <c r="DF15" s="389"/>
    </row>
    <row r="16" spans="1:110" ht="14.25" customHeight="1" thickTop="1" thickBot="1">
      <c r="B16" s="340"/>
      <c r="C16" s="340"/>
      <c r="D16" s="340"/>
      <c r="E16" s="340"/>
      <c r="F16" s="341"/>
      <c r="G16" s="504"/>
      <c r="H16" s="505"/>
      <c r="I16" s="505"/>
      <c r="J16" s="505"/>
      <c r="K16" s="505"/>
      <c r="L16" s="505"/>
      <c r="M16" s="505"/>
      <c r="N16" s="505"/>
      <c r="O16" s="505"/>
      <c r="P16" s="506"/>
      <c r="Q16" s="479"/>
      <c r="R16" s="1"/>
      <c r="S16" s="439"/>
      <c r="U16" s="342" t="s">
        <v>417</v>
      </c>
      <c r="V16" s="432"/>
      <c r="W16" s="432"/>
      <c r="X16" s="432"/>
      <c r="Y16" s="432"/>
      <c r="Z16" s="11"/>
      <c r="AA16" s="381"/>
      <c r="AB16" s="382"/>
      <c r="AC16" s="382"/>
      <c r="AD16" s="382"/>
      <c r="AE16" s="382"/>
      <c r="AF16" s="382"/>
      <c r="AG16" s="382"/>
      <c r="AH16" s="382"/>
      <c r="AI16" s="383"/>
      <c r="AJ16" s="467" t="s">
        <v>137</v>
      </c>
      <c r="AK16" s="468"/>
      <c r="AL16" s="460" t="s">
        <v>115</v>
      </c>
      <c r="AM16" s="460"/>
      <c r="AN16" s="460"/>
      <c r="AO16" s="469"/>
      <c r="AP16" s="453" t="str">
        <f>IF(CV16="","",IF(AND(CX16&gt;11,CZ16&gt;0),(CV16+1)&amp;"／"&amp;"1",CV16&amp;"/"&amp;IF(AND(CZ16&gt;0,CZ16&lt;32),CX16+1,CX16)))</f>
        <v/>
      </c>
      <c r="AQ16" s="459"/>
      <c r="AR16" s="459"/>
      <c r="AS16" s="459"/>
      <c r="AT16" s="459"/>
      <c r="AU16" s="455"/>
      <c r="AV16" s="96"/>
      <c r="AW16" s="96"/>
      <c r="AX16" s="96"/>
      <c r="AY16" s="96"/>
      <c r="AZ16" s="96"/>
      <c r="BA16" s="96"/>
      <c r="BB16" s="461" t="e">
        <f>IF(AA12="いいえ","98765432",CV16*10000+CX16*100+CZ16)</f>
        <v>#VALUE!</v>
      </c>
      <c r="BC16" s="462"/>
      <c r="BD16" s="463"/>
      <c r="BE16" s="401"/>
      <c r="BF16" s="460"/>
      <c r="BG16" s="450"/>
      <c r="BH16" s="450"/>
      <c r="BI16" s="450"/>
      <c r="BJ16" s="450"/>
      <c r="BK16" s="450"/>
      <c r="BL16" s="452"/>
      <c r="BM16" s="452"/>
      <c r="BN16" s="452"/>
      <c r="BO16" s="452"/>
      <c r="BP16" s="452"/>
      <c r="BQ16" s="452"/>
      <c r="BR16" s="452"/>
      <c r="BS16" s="452"/>
      <c r="BT16" s="452"/>
      <c r="BU16" s="452"/>
      <c r="BV16" s="452"/>
      <c r="BW16" s="452"/>
      <c r="BX16" s="452"/>
      <c r="CB16" s="450"/>
      <c r="CC16" s="450"/>
      <c r="CD16" s="450"/>
      <c r="CE16" s="450"/>
      <c r="CF16" s="450"/>
      <c r="CG16" s="452"/>
      <c r="CH16" s="452"/>
      <c r="CI16" s="452"/>
      <c r="CJ16" s="452"/>
      <c r="CK16" s="452"/>
      <c r="CL16" s="452"/>
      <c r="CM16" s="452"/>
      <c r="CN16" s="452"/>
      <c r="CO16" s="452"/>
      <c r="CP16" s="452"/>
      <c r="CQ16" s="452"/>
      <c r="CR16" s="452"/>
      <c r="CS16" s="452"/>
      <c r="CV16" s="447" t="str">
        <f>IF(AA16="","",YEAR(AA16))</f>
        <v/>
      </c>
      <c r="CW16" s="428"/>
      <c r="CX16" s="424" t="str">
        <f>IF(AA16="","",MONTH(AA16))</f>
        <v/>
      </c>
      <c r="CY16" s="425"/>
      <c r="CZ16" s="428" t="str">
        <f>IF(AA16="","",DAY(AA16))</f>
        <v/>
      </c>
      <c r="DA16" s="429"/>
      <c r="DD16" s="355" t="str">
        <f>IF(OR(CV16="",CX16="",CZ16=""),"未入力","OK")</f>
        <v>未入力</v>
      </c>
      <c r="DE16" s="356"/>
      <c r="DF16" s="389">
        <f>IF(AA12="いいえ",0,IF(DD16="OK",0,1))</f>
        <v>1</v>
      </c>
    </row>
    <row r="17" spans="1:110" ht="14.25" customHeight="1" thickBot="1">
      <c r="B17" s="340" t="s">
        <v>35</v>
      </c>
      <c r="C17" s="340"/>
      <c r="D17" s="340"/>
      <c r="E17" s="340"/>
      <c r="F17" s="40"/>
      <c r="G17" s="440" t="str">
        <f>IF('①基本情報・異動情報（学生入力用）'!F17="","学生入力用未入力です。",'①基本情報・異動情報（学生入力用）'!F17)</f>
        <v>学生入力用未入力です。</v>
      </c>
      <c r="H17" s="441"/>
      <c r="I17" s="441"/>
      <c r="J17" s="441"/>
      <c r="K17" s="441"/>
      <c r="L17" s="441"/>
      <c r="M17" s="441"/>
      <c r="N17" s="441"/>
      <c r="O17" s="441"/>
      <c r="P17" s="442"/>
      <c r="Q17" s="479"/>
      <c r="R17" s="1"/>
      <c r="S17" s="439"/>
      <c r="U17" s="432"/>
      <c r="V17" s="432"/>
      <c r="W17" s="432"/>
      <c r="X17" s="432"/>
      <c r="Y17" s="432"/>
      <c r="Z17" s="11"/>
      <c r="AA17" s="384"/>
      <c r="AB17" s="385"/>
      <c r="AC17" s="385"/>
      <c r="AD17" s="385"/>
      <c r="AE17" s="385"/>
      <c r="AF17" s="385"/>
      <c r="AG17" s="385"/>
      <c r="AH17" s="385"/>
      <c r="AI17" s="386"/>
      <c r="AJ17" s="468"/>
      <c r="AK17" s="468"/>
      <c r="AL17" s="460"/>
      <c r="AM17" s="460"/>
      <c r="AN17" s="460"/>
      <c r="AO17" s="469"/>
      <c r="AP17" s="456"/>
      <c r="AQ17" s="457"/>
      <c r="AR17" s="457"/>
      <c r="AS17" s="457"/>
      <c r="AT17" s="457"/>
      <c r="AU17" s="458"/>
      <c r="AV17" s="96"/>
      <c r="AW17" s="96"/>
      <c r="AX17" s="96"/>
      <c r="AY17" s="96"/>
      <c r="AZ17" s="96"/>
      <c r="BA17" s="96"/>
      <c r="BB17" s="464"/>
      <c r="BC17" s="465"/>
      <c r="BD17" s="466"/>
      <c r="BE17" s="401"/>
      <c r="BF17" s="460"/>
      <c r="BG17" s="449" t="s">
        <v>141</v>
      </c>
      <c r="BH17" s="450"/>
      <c r="BI17" s="450"/>
      <c r="BJ17" s="450"/>
      <c r="BK17" s="450"/>
      <c r="BL17" s="451" t="s">
        <v>158</v>
      </c>
      <c r="BM17" s="452"/>
      <c r="BN17" s="452"/>
      <c r="BO17" s="452"/>
      <c r="BP17" s="452"/>
      <c r="BQ17" s="452"/>
      <c r="BR17" s="452"/>
      <c r="BS17" s="452"/>
      <c r="BT17" s="452"/>
      <c r="BU17" s="452"/>
      <c r="BV17" s="452"/>
      <c r="BW17" s="452"/>
      <c r="BX17" s="452"/>
      <c r="CB17" s="449">
        <f>DF18</f>
        <v>3</v>
      </c>
      <c r="CC17" s="450"/>
      <c r="CD17" s="450"/>
      <c r="CE17" s="450"/>
      <c r="CF17" s="450"/>
      <c r="CG17" s="451" t="s">
        <v>153</v>
      </c>
      <c r="CH17" s="452"/>
      <c r="CI17" s="452"/>
      <c r="CJ17" s="452"/>
      <c r="CK17" s="452"/>
      <c r="CL17" s="452"/>
      <c r="CM17" s="452"/>
      <c r="CN17" s="452"/>
      <c r="CO17" s="452"/>
      <c r="CP17" s="452"/>
      <c r="CQ17" s="452"/>
      <c r="CR17" s="452"/>
      <c r="CS17" s="452"/>
      <c r="CV17" s="448"/>
      <c r="CW17" s="430"/>
      <c r="CX17" s="426"/>
      <c r="CY17" s="427"/>
      <c r="CZ17" s="430"/>
      <c r="DA17" s="431"/>
      <c r="DD17" s="355"/>
      <c r="DE17" s="356"/>
      <c r="DF17" s="389"/>
    </row>
    <row r="18" spans="1:110" ht="14.25" customHeight="1" thickBot="1">
      <c r="B18" s="340"/>
      <c r="C18" s="340"/>
      <c r="D18" s="340"/>
      <c r="E18" s="340"/>
      <c r="F18" s="40"/>
      <c r="G18" s="443"/>
      <c r="H18" s="444"/>
      <c r="I18" s="444"/>
      <c r="J18" s="444"/>
      <c r="K18" s="444"/>
      <c r="L18" s="444"/>
      <c r="M18" s="444"/>
      <c r="N18" s="444"/>
      <c r="O18" s="444"/>
      <c r="P18" s="445"/>
      <c r="Q18" s="479"/>
      <c r="R18" s="1"/>
      <c r="S18" s="439"/>
      <c r="U18" s="133"/>
      <c r="V18" s="133"/>
      <c r="W18" s="133"/>
      <c r="X18" s="133"/>
      <c r="Y18" s="133"/>
      <c r="Z18" s="11"/>
      <c r="AA18" s="89"/>
      <c r="AB18" s="89"/>
      <c r="AC18" s="89"/>
      <c r="AD18" s="89"/>
      <c r="AE18" s="89"/>
      <c r="AF18" s="89"/>
      <c r="AJ18" s="11"/>
      <c r="AK18" s="11"/>
      <c r="AL18" s="89"/>
      <c r="AM18" s="89"/>
      <c r="AN18" s="89"/>
      <c r="AO18" s="89"/>
      <c r="AP18" s="96"/>
      <c r="AQ18" s="96"/>
      <c r="AR18" s="96"/>
      <c r="AS18" s="96"/>
      <c r="AT18" s="96"/>
      <c r="AU18" s="96"/>
      <c r="AV18" s="96"/>
      <c r="AW18" s="96"/>
      <c r="AX18" s="96"/>
      <c r="AY18" s="96"/>
      <c r="AZ18" s="96"/>
      <c r="BA18" s="96"/>
      <c r="BB18" s="136"/>
      <c r="BC18" s="136"/>
      <c r="BD18" s="136"/>
      <c r="BE18" s="89"/>
      <c r="BF18" s="89"/>
      <c r="BG18" s="450"/>
      <c r="BH18" s="450"/>
      <c r="BI18" s="450"/>
      <c r="BJ18" s="450"/>
      <c r="BK18" s="450"/>
      <c r="BL18" s="452"/>
      <c r="BM18" s="452"/>
      <c r="BN18" s="452"/>
      <c r="BO18" s="452"/>
      <c r="BP18" s="452"/>
      <c r="BQ18" s="452"/>
      <c r="BR18" s="452"/>
      <c r="BS18" s="452"/>
      <c r="BT18" s="452"/>
      <c r="BU18" s="452"/>
      <c r="BV18" s="452"/>
      <c r="BW18" s="452"/>
      <c r="BX18" s="452"/>
      <c r="CB18" s="450"/>
      <c r="CC18" s="450"/>
      <c r="CD18" s="450"/>
      <c r="CE18" s="450"/>
      <c r="CF18" s="450"/>
      <c r="CG18" s="452"/>
      <c r="CH18" s="452"/>
      <c r="CI18" s="452"/>
      <c r="CJ18" s="452"/>
      <c r="CK18" s="452"/>
      <c r="CL18" s="452"/>
      <c r="CM18" s="452"/>
      <c r="CN18" s="452"/>
      <c r="CO18" s="452"/>
      <c r="CP18" s="452"/>
      <c r="CQ18" s="452"/>
      <c r="CR18" s="452"/>
      <c r="CS18" s="452"/>
      <c r="DD18" s="146"/>
      <c r="DE18" s="146"/>
      <c r="DF18" s="389">
        <f>DF12+DF14+DF16</f>
        <v>3</v>
      </c>
    </row>
    <row r="19" spans="1:110" ht="14.25" customHeight="1" thickBot="1">
      <c r="B19" s="340" t="s">
        <v>36</v>
      </c>
      <c r="C19" s="340"/>
      <c r="D19" s="340"/>
      <c r="E19" s="340"/>
      <c r="F19" s="40"/>
      <c r="G19" s="440" t="str">
        <f>IF('①基本情報・異動情報（学生入力用）'!F19="","学生入力用未入力です。",'①基本情報・異動情報（学生入力用）'!F19)</f>
        <v>学生入力用未入力です。</v>
      </c>
      <c r="H19" s="441"/>
      <c r="I19" s="441"/>
      <c r="J19" s="441"/>
      <c r="K19" s="441"/>
      <c r="L19" s="441"/>
      <c r="M19" s="441"/>
      <c r="N19" s="441"/>
      <c r="O19" s="441"/>
      <c r="P19" s="442"/>
      <c r="Q19" s="479"/>
      <c r="R19" s="1"/>
      <c r="S19" s="439"/>
      <c r="U19" s="1"/>
      <c r="V19" s="1"/>
      <c r="AA19" s="137"/>
      <c r="AB19" s="137"/>
      <c r="AC19" s="137"/>
      <c r="AD19" s="137"/>
      <c r="AE19" s="137"/>
      <c r="AF19" s="137"/>
      <c r="BG19" s="450"/>
      <c r="BH19" s="450"/>
      <c r="BI19" s="450"/>
      <c r="BJ19" s="450"/>
      <c r="BK19" s="450"/>
      <c r="BL19" s="452"/>
      <c r="BM19" s="452"/>
      <c r="BN19" s="452"/>
      <c r="BO19" s="452"/>
      <c r="BP19" s="452"/>
      <c r="BQ19" s="452"/>
      <c r="BR19" s="452"/>
      <c r="BS19" s="452"/>
      <c r="BT19" s="452"/>
      <c r="BU19" s="452"/>
      <c r="BV19" s="452"/>
      <c r="BW19" s="452"/>
      <c r="BX19" s="452"/>
      <c r="CB19" s="450"/>
      <c r="CC19" s="450"/>
      <c r="CD19" s="450"/>
      <c r="CE19" s="450"/>
      <c r="CF19" s="450"/>
      <c r="CG19" s="452"/>
      <c r="CH19" s="452"/>
      <c r="CI19" s="452"/>
      <c r="CJ19" s="452"/>
      <c r="CK19" s="452"/>
      <c r="CL19" s="452"/>
      <c r="CM19" s="452"/>
      <c r="CN19" s="452"/>
      <c r="CO19" s="452"/>
      <c r="CP19" s="452"/>
      <c r="CQ19" s="452"/>
      <c r="CR19" s="452"/>
      <c r="CS19" s="452"/>
      <c r="DD19" s="17"/>
      <c r="DE19" s="17"/>
      <c r="DF19" s="389"/>
    </row>
    <row r="20" spans="1:110" ht="14.25" customHeight="1" thickBot="1">
      <c r="B20" s="340"/>
      <c r="C20" s="340"/>
      <c r="D20" s="340"/>
      <c r="E20" s="340"/>
      <c r="F20" s="40"/>
      <c r="G20" s="504"/>
      <c r="H20" s="505"/>
      <c r="I20" s="505"/>
      <c r="J20" s="505"/>
      <c r="K20" s="505"/>
      <c r="L20" s="505"/>
      <c r="M20" s="505"/>
      <c r="N20" s="505"/>
      <c r="O20" s="505"/>
      <c r="P20" s="506"/>
      <c r="Q20" s="479"/>
      <c r="R20" s="1"/>
      <c r="S20" s="439"/>
      <c r="U20" s="359" t="s">
        <v>160</v>
      </c>
      <c r="V20" s="509"/>
      <c r="W20" s="509"/>
      <c r="X20" s="510"/>
      <c r="Y20" s="367" t="str">
        <f>IF(OR(CB23="様式相違",CB20="様式相違"),CG20,IF(OR(AND(AA7="辞退（短縮卒業・修了）",AZ7=0),AND(AA7="退学",DF18=0)),"異動情報の入力完了です。","エラー：未入力項目があります。必要項目を全て入力してください。"))</f>
        <v>エラー：未入力項目があります。必要項目を全て入力してください。</v>
      </c>
      <c r="Z20" s="367"/>
      <c r="AA20" s="367"/>
      <c r="AB20" s="367"/>
      <c r="AC20" s="367"/>
      <c r="AD20" s="367"/>
      <c r="AE20" s="367"/>
      <c r="AF20" s="367"/>
      <c r="AG20" s="367"/>
      <c r="AH20" s="368"/>
      <c r="AJ20" s="359" t="s">
        <v>162</v>
      </c>
      <c r="AK20" s="509"/>
      <c r="AL20" s="509"/>
      <c r="AM20" s="510"/>
      <c r="AN20" s="367" t="str">
        <f>IF(OR(AA14="",AA12="",AA16=""),"",VLOOKUP(BE14,BG14:BX31,6,FALSE))</f>
        <v/>
      </c>
      <c r="AO20" s="367"/>
      <c r="AP20" s="367"/>
      <c r="AQ20" s="367"/>
      <c r="AR20" s="367"/>
      <c r="AS20" s="367"/>
      <c r="AT20" s="367"/>
      <c r="AU20" s="367"/>
      <c r="AV20" s="367"/>
      <c r="AW20" s="367"/>
      <c r="AX20" s="368"/>
      <c r="AY20" s="320"/>
      <c r="BB20" s="460"/>
      <c r="BC20" s="460"/>
      <c r="BG20" s="449" t="s">
        <v>143</v>
      </c>
      <c r="BH20" s="450"/>
      <c r="BI20" s="450"/>
      <c r="BJ20" s="450"/>
      <c r="BK20" s="450"/>
      <c r="BL20" s="451" t="s">
        <v>159</v>
      </c>
      <c r="BM20" s="452"/>
      <c r="BN20" s="452"/>
      <c r="BO20" s="452"/>
      <c r="BP20" s="452"/>
      <c r="BQ20" s="452"/>
      <c r="BR20" s="452"/>
      <c r="BS20" s="452"/>
      <c r="BT20" s="452"/>
      <c r="BU20" s="452"/>
      <c r="BV20" s="452"/>
      <c r="BW20" s="452"/>
      <c r="BX20" s="452"/>
      <c r="CB20" s="449" t="str">
        <f>IF(AA14="","",IF(AA12="いいえ",IF(OR(CV20&gt;2025,AND(CV20=2025,CX20&gt;4)),"様式相違","様式OK")))</f>
        <v/>
      </c>
      <c r="CC20" s="450"/>
      <c r="CD20" s="450"/>
      <c r="CE20" s="450"/>
      <c r="CF20" s="450"/>
      <c r="CG20" s="451" t="s">
        <v>408</v>
      </c>
      <c r="CH20" s="452"/>
      <c r="CI20" s="452"/>
      <c r="CJ20" s="452"/>
      <c r="CK20" s="452"/>
      <c r="CL20" s="452"/>
      <c r="CM20" s="452"/>
      <c r="CN20" s="452"/>
      <c r="CO20" s="452"/>
      <c r="CP20" s="452"/>
      <c r="CQ20" s="452"/>
      <c r="CR20" s="452"/>
      <c r="CS20" s="452"/>
      <c r="CV20" s="548" t="e">
        <f>YEAR(AP14)</f>
        <v>#VALUE!</v>
      </c>
      <c r="CW20" s="548"/>
      <c r="CX20" s="548" t="e">
        <f>MONTH(AP14)</f>
        <v>#VALUE!</v>
      </c>
      <c r="CY20" s="548"/>
      <c r="CZ20" s="548"/>
      <c r="DA20" s="548"/>
    </row>
    <row r="21" spans="1:110" ht="14.25" customHeight="1">
      <c r="B21" s="342" t="s">
        <v>195</v>
      </c>
      <c r="C21" s="340"/>
      <c r="D21" s="340"/>
      <c r="E21" s="340"/>
      <c r="F21" s="40"/>
      <c r="G21" s="433" t="str">
        <f>IF('①基本情報・異動情報（学生入力用）'!F21="","学生入力用未入力です。",'①基本情報・異動情報（学生入力用）'!F21)</f>
        <v>学生入力用未入力です。</v>
      </c>
      <c r="H21" s="434"/>
      <c r="I21" s="434"/>
      <c r="J21" s="434"/>
      <c r="K21" s="434"/>
      <c r="L21" s="434"/>
      <c r="M21" s="434"/>
      <c r="N21" s="434"/>
      <c r="O21" s="434"/>
      <c r="P21" s="435"/>
      <c r="Q21" s="479"/>
      <c r="R21" s="1"/>
      <c r="S21" s="439"/>
      <c r="U21" s="361"/>
      <c r="V21" s="511"/>
      <c r="W21" s="511"/>
      <c r="X21" s="512"/>
      <c r="Y21" s="370"/>
      <c r="Z21" s="370"/>
      <c r="AA21" s="370"/>
      <c r="AB21" s="370"/>
      <c r="AC21" s="370"/>
      <c r="AD21" s="370"/>
      <c r="AE21" s="370"/>
      <c r="AF21" s="370"/>
      <c r="AG21" s="370"/>
      <c r="AH21" s="371"/>
      <c r="AJ21" s="361"/>
      <c r="AK21" s="511"/>
      <c r="AL21" s="511"/>
      <c r="AM21" s="512"/>
      <c r="AN21" s="370"/>
      <c r="AO21" s="370"/>
      <c r="AP21" s="370"/>
      <c r="AQ21" s="370"/>
      <c r="AR21" s="370"/>
      <c r="AS21" s="370"/>
      <c r="AT21" s="370"/>
      <c r="AU21" s="370"/>
      <c r="AV21" s="370"/>
      <c r="AW21" s="370"/>
      <c r="AX21" s="371"/>
      <c r="AY21" s="320"/>
      <c r="BB21" s="460"/>
      <c r="BC21" s="460"/>
      <c r="BG21" s="450"/>
      <c r="BH21" s="450"/>
      <c r="BI21" s="450"/>
      <c r="BJ21" s="450"/>
      <c r="BK21" s="450"/>
      <c r="BL21" s="452"/>
      <c r="BM21" s="452"/>
      <c r="BN21" s="452"/>
      <c r="BO21" s="452"/>
      <c r="BP21" s="452"/>
      <c r="BQ21" s="452"/>
      <c r="BR21" s="452"/>
      <c r="BS21" s="452"/>
      <c r="BT21" s="452"/>
      <c r="BU21" s="452"/>
      <c r="BV21" s="452"/>
      <c r="BW21" s="452"/>
      <c r="BX21" s="452"/>
      <c r="CB21" s="450"/>
      <c r="CC21" s="450"/>
      <c r="CD21" s="450"/>
      <c r="CE21" s="450"/>
      <c r="CF21" s="450"/>
      <c r="CG21" s="452"/>
      <c r="CH21" s="452"/>
      <c r="CI21" s="452"/>
      <c r="CJ21" s="452"/>
      <c r="CK21" s="452"/>
      <c r="CL21" s="452"/>
      <c r="CM21" s="452"/>
      <c r="CN21" s="452"/>
      <c r="CO21" s="452"/>
      <c r="CP21" s="452"/>
      <c r="CQ21" s="452"/>
      <c r="CR21" s="452"/>
      <c r="CS21" s="452"/>
      <c r="CV21" s="548"/>
      <c r="CW21" s="548"/>
      <c r="CX21" s="548"/>
      <c r="CY21" s="548"/>
      <c r="CZ21" s="548"/>
      <c r="DA21" s="548"/>
    </row>
    <row r="22" spans="1:110" ht="14.25" customHeight="1" thickBot="1">
      <c r="B22" s="340"/>
      <c r="C22" s="340"/>
      <c r="D22" s="340"/>
      <c r="E22" s="340"/>
      <c r="F22" s="40"/>
      <c r="G22" s="436"/>
      <c r="H22" s="437"/>
      <c r="I22" s="437"/>
      <c r="J22" s="437"/>
      <c r="K22" s="437"/>
      <c r="L22" s="437"/>
      <c r="M22" s="437"/>
      <c r="N22" s="437"/>
      <c r="O22" s="437"/>
      <c r="P22" s="438"/>
      <c r="Q22" s="479"/>
      <c r="R22" s="1"/>
      <c r="S22" s="439"/>
      <c r="U22" s="361"/>
      <c r="V22" s="511"/>
      <c r="W22" s="511"/>
      <c r="X22" s="512"/>
      <c r="Y22" s="370"/>
      <c r="Z22" s="370"/>
      <c r="AA22" s="370"/>
      <c r="AB22" s="370"/>
      <c r="AC22" s="370"/>
      <c r="AD22" s="370"/>
      <c r="AE22" s="370"/>
      <c r="AF22" s="370"/>
      <c r="AG22" s="370"/>
      <c r="AH22" s="371"/>
      <c r="AJ22" s="361"/>
      <c r="AK22" s="511"/>
      <c r="AL22" s="511"/>
      <c r="AM22" s="512"/>
      <c r="AN22" s="370"/>
      <c r="AO22" s="370"/>
      <c r="AP22" s="370"/>
      <c r="AQ22" s="370"/>
      <c r="AR22" s="370"/>
      <c r="AS22" s="370"/>
      <c r="AT22" s="370"/>
      <c r="AU22" s="370"/>
      <c r="AV22" s="370"/>
      <c r="AW22" s="370"/>
      <c r="AX22" s="371"/>
      <c r="AY22" s="320"/>
      <c r="BG22" s="450"/>
      <c r="BH22" s="450"/>
      <c r="BI22" s="450"/>
      <c r="BJ22" s="450"/>
      <c r="BK22" s="450"/>
      <c r="BL22" s="452"/>
      <c r="BM22" s="452"/>
      <c r="BN22" s="452"/>
      <c r="BO22" s="452"/>
      <c r="BP22" s="452"/>
      <c r="BQ22" s="452"/>
      <c r="BR22" s="452"/>
      <c r="BS22" s="452"/>
      <c r="BT22" s="452"/>
      <c r="BU22" s="452"/>
      <c r="BV22" s="452"/>
      <c r="BW22" s="452"/>
      <c r="BX22" s="452"/>
      <c r="CB22" s="450"/>
      <c r="CC22" s="450"/>
      <c r="CD22" s="450"/>
      <c r="CE22" s="450"/>
      <c r="CF22" s="450"/>
      <c r="CG22" s="452"/>
      <c r="CH22" s="452"/>
      <c r="CI22" s="452"/>
      <c r="CJ22" s="452"/>
      <c r="CK22" s="452"/>
      <c r="CL22" s="452"/>
      <c r="CM22" s="452"/>
      <c r="CN22" s="452"/>
      <c r="CO22" s="452"/>
      <c r="CP22" s="452"/>
      <c r="CQ22" s="452"/>
      <c r="CR22" s="452"/>
      <c r="CS22" s="452"/>
      <c r="CV22" s="548" t="e">
        <f>YEAR(AP16)</f>
        <v>#VALUE!</v>
      </c>
      <c r="CW22" s="548"/>
      <c r="CX22" s="548" t="e">
        <f>MONTH(AP16)</f>
        <v>#VALUE!</v>
      </c>
      <c r="CY22" s="548"/>
      <c r="CZ22" s="548"/>
      <c r="DA22" s="548"/>
    </row>
    <row r="23" spans="1:110" ht="14.25" customHeight="1">
      <c r="B23" s="340" t="s">
        <v>40</v>
      </c>
      <c r="C23" s="340"/>
      <c r="D23" s="340"/>
      <c r="E23" s="340"/>
      <c r="F23" s="40"/>
      <c r="G23" s="433" t="str">
        <f>IF('①基本情報・異動情報（学生入力用）'!F23="","学生入力用未入力です。",'①基本情報・異動情報（学生入力用）'!F23)</f>
        <v>学生入力用未入力です。</v>
      </c>
      <c r="H23" s="434"/>
      <c r="I23" s="434"/>
      <c r="J23" s="434"/>
      <c r="K23" s="434"/>
      <c r="L23" s="434"/>
      <c r="M23" s="434"/>
      <c r="N23" s="434"/>
      <c r="O23" s="434"/>
      <c r="P23" s="435"/>
      <c r="Q23" s="479"/>
      <c r="R23" s="1"/>
      <c r="S23" s="439"/>
      <c r="U23" s="361"/>
      <c r="V23" s="511"/>
      <c r="W23" s="511"/>
      <c r="X23" s="512"/>
      <c r="Y23" s="370"/>
      <c r="Z23" s="370"/>
      <c r="AA23" s="370"/>
      <c r="AB23" s="370"/>
      <c r="AC23" s="370"/>
      <c r="AD23" s="370"/>
      <c r="AE23" s="370"/>
      <c r="AF23" s="370"/>
      <c r="AG23" s="370"/>
      <c r="AH23" s="371"/>
      <c r="AJ23" s="361"/>
      <c r="AK23" s="511"/>
      <c r="AL23" s="511"/>
      <c r="AM23" s="512"/>
      <c r="AN23" s="370"/>
      <c r="AO23" s="370"/>
      <c r="AP23" s="370"/>
      <c r="AQ23" s="370"/>
      <c r="AR23" s="370"/>
      <c r="AS23" s="370"/>
      <c r="AT23" s="370"/>
      <c r="AU23" s="370"/>
      <c r="AV23" s="370"/>
      <c r="AW23" s="370"/>
      <c r="AX23" s="371"/>
      <c r="AY23" s="320"/>
      <c r="BG23" s="450" t="s">
        <v>96</v>
      </c>
      <c r="BH23" s="450"/>
      <c r="BI23" s="450"/>
      <c r="BJ23" s="450"/>
      <c r="BK23" s="450"/>
      <c r="BL23" s="487"/>
      <c r="BM23" s="487"/>
      <c r="BN23" s="487"/>
      <c r="BO23" s="487"/>
      <c r="BP23" s="487"/>
      <c r="BQ23" s="487"/>
      <c r="BR23" s="487"/>
      <c r="BS23" s="487"/>
      <c r="BT23" s="487"/>
      <c r="BU23" s="487"/>
      <c r="BV23" s="487"/>
      <c r="BW23" s="487"/>
      <c r="BX23" s="487"/>
      <c r="CB23" s="449" t="str">
        <f>IF(OR(AA16="",AA14=""),"",IF(AA12="はい",IF(OR(CV22&gt;2025,AND(CV22=2025,CX22&gt;4)),"様式相違","様式OK")))</f>
        <v/>
      </c>
      <c r="CC23" s="450"/>
      <c r="CD23" s="450"/>
      <c r="CE23" s="450"/>
      <c r="CF23" s="450"/>
      <c r="CG23" s="451" t="s">
        <v>408</v>
      </c>
      <c r="CH23" s="452"/>
      <c r="CI23" s="452"/>
      <c r="CJ23" s="452"/>
      <c r="CK23" s="452"/>
      <c r="CL23" s="452"/>
      <c r="CM23" s="452"/>
      <c r="CN23" s="452"/>
      <c r="CO23" s="452"/>
      <c r="CP23" s="452"/>
      <c r="CQ23" s="452"/>
      <c r="CR23" s="452"/>
      <c r="CS23" s="452"/>
      <c r="CV23" s="548"/>
      <c r="CW23" s="548"/>
      <c r="CX23" s="548"/>
      <c r="CY23" s="548"/>
      <c r="CZ23" s="548"/>
      <c r="DA23" s="548"/>
    </row>
    <row r="24" spans="1:110" ht="14.25" customHeight="1" thickBot="1">
      <c r="B24" s="340"/>
      <c r="C24" s="340"/>
      <c r="D24" s="340"/>
      <c r="E24" s="340"/>
      <c r="F24" s="40"/>
      <c r="G24" s="436"/>
      <c r="H24" s="437"/>
      <c r="I24" s="437"/>
      <c r="J24" s="437"/>
      <c r="K24" s="437"/>
      <c r="L24" s="437"/>
      <c r="M24" s="437"/>
      <c r="N24" s="437"/>
      <c r="O24" s="437"/>
      <c r="P24" s="438"/>
      <c r="Q24" s="480"/>
      <c r="R24" s="1"/>
      <c r="S24" s="439"/>
      <c r="U24" s="513"/>
      <c r="V24" s="514"/>
      <c r="W24" s="514"/>
      <c r="X24" s="515"/>
      <c r="Y24" s="373"/>
      <c r="Z24" s="373"/>
      <c r="AA24" s="373"/>
      <c r="AB24" s="373"/>
      <c r="AC24" s="373"/>
      <c r="AD24" s="373"/>
      <c r="AE24" s="373"/>
      <c r="AF24" s="373"/>
      <c r="AG24" s="373"/>
      <c r="AH24" s="374"/>
      <c r="AJ24" s="513"/>
      <c r="AK24" s="514"/>
      <c r="AL24" s="514"/>
      <c r="AM24" s="515"/>
      <c r="AN24" s="373"/>
      <c r="AO24" s="373"/>
      <c r="AP24" s="373"/>
      <c r="AQ24" s="373"/>
      <c r="AR24" s="373"/>
      <c r="AS24" s="373"/>
      <c r="AT24" s="373"/>
      <c r="AU24" s="373"/>
      <c r="AV24" s="373"/>
      <c r="AW24" s="373"/>
      <c r="AX24" s="374"/>
      <c r="AY24" s="320"/>
      <c r="BG24" s="450"/>
      <c r="BH24" s="450"/>
      <c r="BI24" s="450"/>
      <c r="BJ24" s="450"/>
      <c r="BK24" s="450"/>
      <c r="BL24" s="487"/>
      <c r="BM24" s="487"/>
      <c r="BN24" s="487"/>
      <c r="BO24" s="487"/>
      <c r="BP24" s="487"/>
      <c r="BQ24" s="487"/>
      <c r="BR24" s="487"/>
      <c r="BS24" s="487"/>
      <c r="BT24" s="487"/>
      <c r="BU24" s="487"/>
      <c r="BV24" s="487"/>
      <c r="BW24" s="487"/>
      <c r="BX24" s="487"/>
      <c r="CB24" s="450"/>
      <c r="CC24" s="450"/>
      <c r="CD24" s="450"/>
      <c r="CE24" s="450"/>
      <c r="CF24" s="450"/>
      <c r="CG24" s="452"/>
      <c r="CH24" s="452"/>
      <c r="CI24" s="452"/>
      <c r="CJ24" s="452"/>
      <c r="CK24" s="452"/>
      <c r="CL24" s="452"/>
      <c r="CM24" s="452"/>
      <c r="CN24" s="452"/>
      <c r="CO24" s="452"/>
      <c r="CP24" s="452"/>
      <c r="CQ24" s="452"/>
      <c r="CR24" s="452"/>
      <c r="CS24" s="452"/>
    </row>
    <row r="25" spans="1:110" ht="14.25" customHeight="1">
      <c r="A25" s="1"/>
      <c r="Q25" s="186"/>
      <c r="R25" s="1"/>
      <c r="S25" s="439"/>
      <c r="BG25" s="450"/>
      <c r="BH25" s="450"/>
      <c r="BI25" s="450"/>
      <c r="BJ25" s="450"/>
      <c r="BK25" s="450"/>
      <c r="BL25" s="487"/>
      <c r="BM25" s="487"/>
      <c r="BN25" s="487"/>
      <c r="BO25" s="487"/>
      <c r="BP25" s="487"/>
      <c r="BQ25" s="487"/>
      <c r="BR25" s="487"/>
      <c r="BS25" s="487"/>
      <c r="BT25" s="487"/>
      <c r="BU25" s="487"/>
      <c r="BV25" s="487"/>
      <c r="BW25" s="487"/>
      <c r="BX25" s="487"/>
      <c r="CB25" s="450"/>
      <c r="CC25" s="450"/>
      <c r="CD25" s="450"/>
      <c r="CE25" s="450"/>
      <c r="CF25" s="450"/>
      <c r="CG25" s="452"/>
      <c r="CH25" s="452"/>
      <c r="CI25" s="452"/>
      <c r="CJ25" s="452"/>
      <c r="CK25" s="452"/>
      <c r="CL25" s="452"/>
      <c r="CM25" s="452"/>
      <c r="CN25" s="452"/>
      <c r="CO25" s="452"/>
      <c r="CP25" s="452"/>
      <c r="CQ25" s="452"/>
      <c r="CR25" s="452"/>
      <c r="CS25" s="452"/>
    </row>
    <row r="26" spans="1:110" ht="25" customHeight="1">
      <c r="A26" s="130"/>
      <c r="B26" s="130"/>
      <c r="C26" s="130"/>
      <c r="D26" s="130"/>
      <c r="G26" s="89"/>
      <c r="H26" s="89"/>
      <c r="I26" s="89"/>
      <c r="J26" s="89"/>
      <c r="K26" s="89"/>
      <c r="L26" s="89"/>
      <c r="M26" s="89"/>
      <c r="N26" s="89"/>
      <c r="O26" s="89"/>
      <c r="P26" s="89"/>
      <c r="Q26" s="89"/>
      <c r="R26" s="89"/>
      <c r="S26" s="18"/>
      <c r="U26" s="357" t="s">
        <v>241</v>
      </c>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132"/>
      <c r="BG26" s="450" t="s">
        <v>97</v>
      </c>
      <c r="BH26" s="450"/>
      <c r="BI26" s="450"/>
      <c r="BJ26" s="450"/>
      <c r="BK26" s="450"/>
      <c r="BL26" s="487"/>
      <c r="BM26" s="487"/>
      <c r="BN26" s="487"/>
      <c r="BO26" s="487"/>
      <c r="BP26" s="487"/>
      <c r="BQ26" s="487"/>
      <c r="BR26" s="487"/>
      <c r="BS26" s="487"/>
      <c r="BT26" s="487"/>
      <c r="BU26" s="487"/>
      <c r="BV26" s="487"/>
      <c r="BW26" s="487"/>
      <c r="BX26" s="487"/>
    </row>
    <row r="27" spans="1:110" ht="25" customHeight="1">
      <c r="C27" s="414"/>
      <c r="D27" s="415"/>
      <c r="E27" s="415"/>
      <c r="F27" s="415"/>
      <c r="G27" s="416"/>
      <c r="H27" s="416"/>
      <c r="I27" s="416"/>
      <c r="J27" s="416"/>
      <c r="K27" s="416"/>
      <c r="L27" s="416"/>
      <c r="M27" s="416"/>
      <c r="N27" s="416"/>
      <c r="O27" s="416"/>
      <c r="P27" s="416"/>
      <c r="S27" s="439"/>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132"/>
      <c r="BB27" s="129"/>
      <c r="BC27" s="129"/>
      <c r="BD27" s="129"/>
      <c r="BE27" s="129"/>
      <c r="BF27" s="129"/>
      <c r="BG27" s="450"/>
      <c r="BH27" s="450"/>
      <c r="BI27" s="450"/>
      <c r="BJ27" s="450"/>
      <c r="BK27" s="450"/>
      <c r="BL27" s="487"/>
      <c r="BM27" s="487"/>
      <c r="BN27" s="487"/>
      <c r="BO27" s="487"/>
      <c r="BP27" s="487"/>
      <c r="BQ27" s="487"/>
      <c r="BR27" s="487"/>
      <c r="BS27" s="487"/>
      <c r="BT27" s="487"/>
      <c r="BU27" s="487"/>
      <c r="BV27" s="487"/>
      <c r="BW27" s="487"/>
      <c r="BX27" s="487"/>
    </row>
    <row r="28" spans="1:110" ht="6" customHeight="1" thickBot="1">
      <c r="C28" s="414"/>
      <c r="D28" s="415"/>
      <c r="E28" s="415"/>
      <c r="F28" s="415"/>
      <c r="G28" s="416"/>
      <c r="H28" s="416"/>
      <c r="I28" s="416"/>
      <c r="J28" s="416"/>
      <c r="K28" s="416"/>
      <c r="L28" s="416"/>
      <c r="M28" s="416"/>
      <c r="N28" s="416"/>
      <c r="O28" s="416"/>
      <c r="P28" s="416"/>
      <c r="S28" s="439"/>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BB28" s="129"/>
      <c r="BC28" s="129"/>
      <c r="BD28" s="129"/>
      <c r="BE28" s="129"/>
      <c r="BF28" s="129"/>
      <c r="BG28" s="450"/>
      <c r="BH28" s="450"/>
      <c r="BI28" s="450"/>
      <c r="BJ28" s="450"/>
      <c r="BK28" s="450"/>
      <c r="BL28" s="487"/>
      <c r="BM28" s="487"/>
      <c r="BN28" s="487"/>
      <c r="BO28" s="487"/>
      <c r="BP28" s="487"/>
      <c r="BQ28" s="487"/>
      <c r="BR28" s="487"/>
      <c r="BS28" s="487"/>
      <c r="BT28" s="487"/>
      <c r="BU28" s="487"/>
      <c r="BV28" s="487"/>
      <c r="BW28" s="487"/>
      <c r="BX28" s="487"/>
    </row>
    <row r="29" spans="1:110" ht="14.25" customHeight="1">
      <c r="C29" s="415"/>
      <c r="D29" s="415"/>
      <c r="E29" s="415"/>
      <c r="F29" s="415"/>
      <c r="G29" s="416"/>
      <c r="H29" s="416"/>
      <c r="I29" s="416"/>
      <c r="J29" s="416"/>
      <c r="K29" s="416"/>
      <c r="L29" s="416"/>
      <c r="M29" s="416"/>
      <c r="N29" s="416"/>
      <c r="O29" s="416"/>
      <c r="P29" s="416"/>
      <c r="S29" s="439"/>
      <c r="U29" s="494"/>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c r="AU29" s="495"/>
      <c r="AV29" s="495"/>
      <c r="AW29" s="495"/>
      <c r="AX29" s="496"/>
      <c r="AY29" s="322"/>
      <c r="BB29" s="129"/>
      <c r="BC29" s="129"/>
      <c r="BD29" s="129"/>
      <c r="BE29" s="129"/>
      <c r="BF29" s="129"/>
      <c r="BG29" s="450"/>
      <c r="BH29" s="450"/>
      <c r="BI29" s="450"/>
      <c r="BJ29" s="450"/>
      <c r="BK29" s="450"/>
      <c r="BL29" s="487"/>
      <c r="BM29" s="487"/>
      <c r="BN29" s="487"/>
      <c r="BO29" s="487"/>
      <c r="BP29" s="487"/>
      <c r="BQ29" s="487"/>
      <c r="BR29" s="487"/>
      <c r="BS29" s="487"/>
      <c r="BT29" s="487"/>
      <c r="BU29" s="487"/>
      <c r="BV29" s="487"/>
      <c r="BW29" s="487"/>
      <c r="BX29" s="487"/>
    </row>
    <row r="30" spans="1:110" ht="14.25" customHeight="1">
      <c r="C30" s="415"/>
      <c r="D30" s="415"/>
      <c r="E30" s="415"/>
      <c r="F30" s="415"/>
      <c r="G30" s="416"/>
      <c r="H30" s="416"/>
      <c r="I30" s="416"/>
      <c r="J30" s="416"/>
      <c r="K30" s="416"/>
      <c r="L30" s="416"/>
      <c r="M30" s="416"/>
      <c r="N30" s="416"/>
      <c r="O30" s="416"/>
      <c r="P30" s="416"/>
      <c r="S30" s="439"/>
      <c r="U30" s="497"/>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9"/>
      <c r="AY30" s="322"/>
      <c r="BB30" s="129"/>
      <c r="BC30" s="129"/>
      <c r="BD30" s="129"/>
      <c r="BE30" s="129"/>
      <c r="BF30" s="129"/>
      <c r="BG30" s="450" t="s">
        <v>98</v>
      </c>
      <c r="BH30" s="450"/>
      <c r="BI30" s="450"/>
      <c r="BJ30" s="450"/>
      <c r="BK30" s="450"/>
      <c r="BL30" s="487"/>
      <c r="BM30" s="487"/>
      <c r="BN30" s="487"/>
      <c r="BO30" s="487"/>
      <c r="BP30" s="487"/>
      <c r="BQ30" s="487"/>
      <c r="BR30" s="487"/>
      <c r="BS30" s="487"/>
      <c r="BT30" s="487"/>
      <c r="BU30" s="487"/>
      <c r="BV30" s="487"/>
      <c r="BW30" s="487"/>
      <c r="BX30" s="487"/>
    </row>
    <row r="31" spans="1:110" ht="14.25" customHeight="1" thickBot="1">
      <c r="Q31" s="1"/>
      <c r="R31" s="1"/>
      <c r="S31" s="18"/>
      <c r="U31" s="500"/>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2"/>
      <c r="AY31" s="322"/>
      <c r="BB31" s="129"/>
      <c r="BC31" s="129"/>
      <c r="BD31" s="129"/>
      <c r="BE31" s="129"/>
      <c r="BF31" s="129"/>
      <c r="BG31" s="450"/>
      <c r="BH31" s="450"/>
      <c r="BI31" s="450"/>
      <c r="BJ31" s="450"/>
      <c r="BK31" s="450"/>
      <c r="BL31" s="487"/>
      <c r="BM31" s="487"/>
      <c r="BN31" s="487"/>
      <c r="BO31" s="487"/>
      <c r="BP31" s="487"/>
      <c r="BQ31" s="487"/>
      <c r="BR31" s="487"/>
      <c r="BS31" s="487"/>
      <c r="BT31" s="487"/>
      <c r="BU31" s="487"/>
      <c r="BV31" s="487"/>
      <c r="BW31" s="487"/>
      <c r="BX31" s="487"/>
    </row>
    <row r="32" spans="1:110" ht="14.25" customHeight="1">
      <c r="S32" s="18"/>
      <c r="BB32" s="129"/>
      <c r="BC32" s="129"/>
      <c r="BD32" s="129"/>
      <c r="BE32" s="129"/>
      <c r="BF32" s="129"/>
    </row>
    <row r="33" spans="1:105" ht="25" customHeight="1">
      <c r="S33" s="18"/>
      <c r="U33" s="357" t="s">
        <v>170</v>
      </c>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132"/>
    </row>
    <row r="34" spans="1:105" ht="25" customHeight="1">
      <c r="C34" s="1"/>
      <c r="D34" s="1"/>
      <c r="E34" s="1"/>
      <c r="F34" s="1"/>
      <c r="S34" s="1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132"/>
    </row>
    <row r="35" spans="1:105" ht="6" customHeight="1" thickBot="1">
      <c r="C35" s="1"/>
      <c r="D35" s="1"/>
      <c r="E35" s="1"/>
      <c r="F35" s="1"/>
      <c r="S35" s="18"/>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row>
    <row r="36" spans="1:105" ht="14.25" customHeight="1">
      <c r="C36" s="1"/>
      <c r="D36" s="1"/>
      <c r="E36" s="1"/>
      <c r="F36" s="1"/>
      <c r="S36" s="18"/>
      <c r="U36" s="342" t="s">
        <v>414</v>
      </c>
      <c r="V36" s="432"/>
      <c r="W36" s="432"/>
      <c r="X36" s="432"/>
      <c r="Y36" s="432"/>
      <c r="AA36" s="381"/>
      <c r="AB36" s="382"/>
      <c r="AC36" s="382"/>
      <c r="AD36" s="382"/>
      <c r="AE36" s="382"/>
      <c r="AF36" s="382"/>
      <c r="AG36" s="382"/>
      <c r="AH36" s="382"/>
      <c r="AI36" s="383"/>
      <c r="AJ36" s="389">
        <f>IF(AA36="",1,0)</f>
        <v>1</v>
      </c>
      <c r="AM36" s="149"/>
      <c r="AN36" s="149"/>
      <c r="AO36" s="149"/>
      <c r="AQ36" s="20"/>
      <c r="AR36" s="20"/>
      <c r="AS36" s="20"/>
      <c r="AT36" s="20"/>
      <c r="AU36" s="20"/>
      <c r="AV36" s="20"/>
      <c r="AW36" s="20"/>
      <c r="AX36" s="20"/>
      <c r="AY36" s="20"/>
      <c r="AZ36" s="389">
        <f>IF(AA42="",1,0)</f>
        <v>1</v>
      </c>
      <c r="BA36" s="389"/>
      <c r="CC36" s="449">
        <v>0</v>
      </c>
      <c r="CD36" s="450"/>
      <c r="CE36" s="450"/>
      <c r="CF36" s="450"/>
      <c r="CG36" s="450"/>
      <c r="CH36" s="451" t="s">
        <v>242</v>
      </c>
      <c r="CI36" s="452"/>
      <c r="CJ36" s="452"/>
      <c r="CK36" s="452"/>
      <c r="CL36" s="452"/>
      <c r="CM36" s="452"/>
      <c r="CN36" s="452"/>
      <c r="CO36" s="452"/>
      <c r="CP36" s="452"/>
      <c r="CQ36" s="452"/>
      <c r="CR36" s="452"/>
      <c r="CS36" s="452"/>
      <c r="CT36" s="452"/>
      <c r="CV36" s="420" t="str">
        <f>IF(AA36="","",YEAR(AA36))</f>
        <v/>
      </c>
      <c r="CW36" s="421"/>
      <c r="CX36" s="424" t="str">
        <f>IF(AA36="","",MONTH(AA36))</f>
        <v/>
      </c>
      <c r="CY36" s="425"/>
      <c r="CZ36" s="428" t="str">
        <f>IF(AA36="","",DAY(AA36))</f>
        <v/>
      </c>
      <c r="DA36" s="429"/>
    </row>
    <row r="37" spans="1:105" ht="14.25" customHeight="1" thickBot="1">
      <c r="C37" s="1"/>
      <c r="D37" s="1"/>
      <c r="E37" s="1"/>
      <c r="F37" s="1"/>
      <c r="S37" s="18"/>
      <c r="U37" s="432"/>
      <c r="V37" s="432"/>
      <c r="W37" s="432"/>
      <c r="X37" s="432"/>
      <c r="Y37" s="432"/>
      <c r="AA37" s="384"/>
      <c r="AB37" s="385"/>
      <c r="AC37" s="385"/>
      <c r="AD37" s="385"/>
      <c r="AE37" s="385"/>
      <c r="AF37" s="385"/>
      <c r="AG37" s="385"/>
      <c r="AH37" s="385"/>
      <c r="AI37" s="386"/>
      <c r="AJ37" s="389"/>
      <c r="AL37" s="149"/>
      <c r="AM37" s="149"/>
      <c r="AN37" s="149"/>
      <c r="AO37" s="149"/>
      <c r="AP37" s="20"/>
      <c r="AQ37" s="20"/>
      <c r="AR37" s="20"/>
      <c r="AS37" s="20"/>
      <c r="AT37" s="20"/>
      <c r="AU37" s="20"/>
      <c r="AV37" s="20"/>
      <c r="AW37" s="20"/>
      <c r="AX37" s="20"/>
      <c r="AY37" s="20"/>
      <c r="AZ37" s="389"/>
      <c r="BA37" s="389"/>
      <c r="CC37" s="450"/>
      <c r="CD37" s="450"/>
      <c r="CE37" s="450"/>
      <c r="CF37" s="450"/>
      <c r="CG37" s="450"/>
      <c r="CH37" s="452"/>
      <c r="CI37" s="452"/>
      <c r="CJ37" s="452"/>
      <c r="CK37" s="452"/>
      <c r="CL37" s="452"/>
      <c r="CM37" s="452"/>
      <c r="CN37" s="452"/>
      <c r="CO37" s="452"/>
      <c r="CP37" s="452"/>
      <c r="CQ37" s="452"/>
      <c r="CR37" s="452"/>
      <c r="CS37" s="452"/>
      <c r="CT37" s="452"/>
      <c r="CV37" s="422"/>
      <c r="CW37" s="423"/>
      <c r="CX37" s="426"/>
      <c r="CY37" s="427"/>
      <c r="CZ37" s="430"/>
      <c r="DA37" s="431"/>
    </row>
    <row r="38" spans="1:105" ht="14.25" customHeight="1">
      <c r="C38" s="1"/>
      <c r="D38" s="1"/>
      <c r="E38" s="1"/>
      <c r="F38" s="1"/>
      <c r="S38" s="18"/>
      <c r="U38" s="342" t="s">
        <v>138</v>
      </c>
      <c r="V38" s="432"/>
      <c r="W38" s="432"/>
      <c r="X38" s="432"/>
      <c r="Y38" s="432"/>
      <c r="AA38" s="488"/>
      <c r="AB38" s="489"/>
      <c r="AC38" s="489"/>
      <c r="AD38" s="489"/>
      <c r="AE38" s="489"/>
      <c r="AF38" s="489"/>
      <c r="AG38" s="489"/>
      <c r="AH38" s="489"/>
      <c r="AI38" s="490"/>
      <c r="AJ38" s="389">
        <f>IF(AA38="",1,0)</f>
        <v>1</v>
      </c>
      <c r="AL38" s="149"/>
      <c r="AM38" s="149"/>
      <c r="AN38" s="149"/>
      <c r="AO38" s="149"/>
      <c r="AP38" s="20"/>
      <c r="AQ38" s="20"/>
      <c r="AR38" s="20"/>
      <c r="AS38" s="20"/>
      <c r="AT38" s="20"/>
      <c r="AU38" s="20"/>
      <c r="AV38" s="20"/>
      <c r="AW38" s="20"/>
      <c r="AX38" s="20"/>
      <c r="AY38" s="20"/>
      <c r="AZ38" s="389">
        <f>IF(AA44="",1,0)</f>
        <v>1</v>
      </c>
      <c r="BA38" s="389"/>
      <c r="CC38" s="450"/>
      <c r="CD38" s="450"/>
      <c r="CE38" s="450"/>
      <c r="CF38" s="450"/>
      <c r="CG38" s="450"/>
      <c r="CH38" s="452"/>
      <c r="CI38" s="452"/>
      <c r="CJ38" s="452"/>
      <c r="CK38" s="452"/>
      <c r="CL38" s="452"/>
      <c r="CM38" s="452"/>
      <c r="CN38" s="452"/>
      <c r="CO38" s="452"/>
      <c r="CP38" s="452"/>
      <c r="CQ38" s="452"/>
      <c r="CR38" s="452"/>
      <c r="CS38" s="452"/>
      <c r="CT38" s="452"/>
    </row>
    <row r="39" spans="1:105" ht="14.25" customHeight="1" thickBot="1">
      <c r="C39" s="1"/>
      <c r="D39" s="1"/>
      <c r="E39" s="1"/>
      <c r="F39" s="1"/>
      <c r="P39" s="1"/>
      <c r="Q39" s="1"/>
      <c r="S39" s="18"/>
      <c r="U39" s="432"/>
      <c r="V39" s="432"/>
      <c r="W39" s="432"/>
      <c r="X39" s="432"/>
      <c r="Y39" s="432"/>
      <c r="AA39" s="491"/>
      <c r="AB39" s="492"/>
      <c r="AC39" s="492"/>
      <c r="AD39" s="492"/>
      <c r="AE39" s="492"/>
      <c r="AF39" s="492"/>
      <c r="AG39" s="492"/>
      <c r="AH39" s="492"/>
      <c r="AI39" s="493"/>
      <c r="AJ39" s="389"/>
      <c r="AL39" s="149"/>
      <c r="AM39" s="149"/>
      <c r="AN39" s="149"/>
      <c r="AO39" s="149"/>
      <c r="AP39" s="20"/>
      <c r="AQ39" s="20"/>
      <c r="AR39" s="20"/>
      <c r="AS39" s="20"/>
      <c r="AT39" s="20"/>
      <c r="AU39" s="20"/>
      <c r="AV39" s="20"/>
      <c r="AW39" s="20"/>
      <c r="AX39" s="20"/>
      <c r="AY39" s="20"/>
      <c r="AZ39" s="389"/>
      <c r="BA39" s="389"/>
      <c r="CC39" s="449">
        <f>AK50</f>
        <v>6</v>
      </c>
      <c r="CD39" s="450"/>
      <c r="CE39" s="450"/>
      <c r="CF39" s="450"/>
      <c r="CG39" s="450"/>
      <c r="CH39" s="451" t="s">
        <v>153</v>
      </c>
      <c r="CI39" s="452"/>
      <c r="CJ39" s="452"/>
      <c r="CK39" s="452"/>
      <c r="CL39" s="452"/>
      <c r="CM39" s="452"/>
      <c r="CN39" s="452"/>
      <c r="CO39" s="452"/>
      <c r="CP39" s="452"/>
      <c r="CQ39" s="452"/>
      <c r="CR39" s="452"/>
      <c r="CS39" s="452"/>
      <c r="CT39" s="452"/>
    </row>
    <row r="40" spans="1:105" ht="14.25" customHeight="1">
      <c r="C40" s="1"/>
      <c r="D40" s="1"/>
      <c r="E40" s="1"/>
      <c r="F40" s="1"/>
      <c r="P40" s="1"/>
      <c r="Q40" s="1"/>
      <c r="S40" s="18"/>
      <c r="U40" s="342" t="s">
        <v>167</v>
      </c>
      <c r="V40" s="432"/>
      <c r="W40" s="432"/>
      <c r="X40" s="432"/>
      <c r="Y40" s="432"/>
      <c r="AA40" s="516"/>
      <c r="AB40" s="382"/>
      <c r="AC40" s="382"/>
      <c r="AD40" s="382"/>
      <c r="AE40" s="382"/>
      <c r="AF40" s="382"/>
      <c r="AG40" s="382"/>
      <c r="AH40" s="382"/>
      <c r="AI40" s="383"/>
      <c r="AJ40" s="389">
        <f>IF(AA40="",1,0)</f>
        <v>1</v>
      </c>
      <c r="AL40" s="149"/>
      <c r="AM40" s="149"/>
      <c r="AN40" s="149"/>
      <c r="AO40" s="149"/>
      <c r="AP40" s="20"/>
      <c r="AQ40" s="20"/>
      <c r="AR40" s="20"/>
      <c r="AS40" s="20"/>
      <c r="AT40" s="20"/>
      <c r="AU40" s="20"/>
      <c r="AV40" s="20"/>
      <c r="AW40" s="20"/>
      <c r="AX40" s="20"/>
      <c r="AY40" s="20"/>
      <c r="AZ40" s="389">
        <f>IF(AA46="",1,0)</f>
        <v>1</v>
      </c>
      <c r="BA40" s="389"/>
      <c r="BE40" s="20"/>
      <c r="BF40" s="21"/>
      <c r="BG40" s="21"/>
      <c r="BH40" s="21"/>
      <c r="BI40" s="20"/>
      <c r="BJ40" s="20"/>
      <c r="BK40" s="20"/>
      <c r="BL40" s="20"/>
      <c r="BM40" s="20"/>
      <c r="BN40" s="20"/>
      <c r="BO40" s="20"/>
      <c r="BP40" s="20"/>
      <c r="BQ40" s="20"/>
      <c r="BR40" s="20"/>
      <c r="BS40" s="20"/>
      <c r="BT40" s="20"/>
      <c r="BU40" s="20"/>
      <c r="BV40" s="20"/>
      <c r="BW40" s="20"/>
      <c r="BX40" s="20"/>
      <c r="BY40" s="20"/>
      <c r="BZ40" s="20"/>
      <c r="CA40" s="20"/>
      <c r="CB40" s="20"/>
      <c r="CC40" s="450"/>
      <c r="CD40" s="450"/>
      <c r="CE40" s="450"/>
      <c r="CF40" s="450"/>
      <c r="CG40" s="450"/>
      <c r="CH40" s="452"/>
      <c r="CI40" s="452"/>
      <c r="CJ40" s="452"/>
      <c r="CK40" s="452"/>
      <c r="CL40" s="452"/>
      <c r="CM40" s="452"/>
      <c r="CN40" s="452"/>
      <c r="CO40" s="452"/>
      <c r="CP40" s="452"/>
      <c r="CQ40" s="452"/>
      <c r="CR40" s="452"/>
      <c r="CS40" s="452"/>
      <c r="CT40" s="452"/>
    </row>
    <row r="41" spans="1:105" ht="14.25" customHeight="1" thickBot="1">
      <c r="C41" s="1"/>
      <c r="D41" s="1"/>
      <c r="E41" s="1"/>
      <c r="F41" s="1"/>
      <c r="P41" s="1"/>
      <c r="Q41" s="1"/>
      <c r="S41" s="18"/>
      <c r="U41" s="432"/>
      <c r="V41" s="432"/>
      <c r="W41" s="432"/>
      <c r="X41" s="432"/>
      <c r="Y41" s="432"/>
      <c r="AA41" s="384"/>
      <c r="AB41" s="385"/>
      <c r="AC41" s="385"/>
      <c r="AD41" s="385"/>
      <c r="AE41" s="385"/>
      <c r="AF41" s="385"/>
      <c r="AG41" s="385"/>
      <c r="AH41" s="385"/>
      <c r="AI41" s="386"/>
      <c r="AJ41" s="389"/>
      <c r="AL41" s="149"/>
      <c r="AM41" s="149"/>
      <c r="AN41" s="149"/>
      <c r="AO41" s="149"/>
      <c r="AP41" s="20"/>
      <c r="AQ41" s="20"/>
      <c r="AR41" s="20"/>
      <c r="AS41" s="20"/>
      <c r="AT41" s="20"/>
      <c r="AU41" s="20"/>
      <c r="AV41" s="20"/>
      <c r="AW41" s="20"/>
      <c r="AX41" s="20"/>
      <c r="AY41" s="20"/>
      <c r="AZ41" s="389"/>
      <c r="BA41" s="389"/>
      <c r="BE41" s="21"/>
      <c r="BF41" s="21"/>
      <c r="BG41" s="21"/>
      <c r="BH41" s="21"/>
      <c r="BI41" s="20"/>
      <c r="BJ41" s="20"/>
      <c r="BK41" s="20"/>
      <c r="BL41" s="20"/>
      <c r="BM41" s="20"/>
      <c r="BN41" s="20"/>
      <c r="BO41" s="20"/>
      <c r="BP41" s="20"/>
      <c r="BQ41" s="20"/>
      <c r="BR41" s="20"/>
      <c r="BS41" s="20"/>
      <c r="BT41" s="20"/>
      <c r="BU41" s="20"/>
      <c r="BV41" s="20"/>
      <c r="BW41" s="20"/>
      <c r="BX41" s="20"/>
      <c r="BY41" s="20"/>
      <c r="BZ41" s="20"/>
      <c r="CA41" s="20"/>
      <c r="CB41" s="20"/>
      <c r="CC41" s="450"/>
      <c r="CD41" s="450"/>
      <c r="CE41" s="450"/>
      <c r="CF41" s="450"/>
      <c r="CG41" s="450"/>
      <c r="CH41" s="452"/>
      <c r="CI41" s="452"/>
      <c r="CJ41" s="452"/>
      <c r="CK41" s="452"/>
      <c r="CL41" s="452"/>
      <c r="CM41" s="452"/>
      <c r="CN41" s="452"/>
      <c r="CO41" s="452"/>
      <c r="CP41" s="452"/>
      <c r="CQ41" s="452"/>
      <c r="CR41" s="452"/>
      <c r="CS41" s="452"/>
      <c r="CT41" s="452"/>
    </row>
    <row r="42" spans="1:105" ht="14.25" customHeight="1">
      <c r="C42" s="1"/>
      <c r="D42" s="1"/>
      <c r="E42" s="1"/>
      <c r="F42" s="1"/>
      <c r="P42" s="1"/>
      <c r="Q42" s="1"/>
      <c r="S42" s="18"/>
      <c r="U42" s="342" t="s">
        <v>139</v>
      </c>
      <c r="V42" s="432"/>
      <c r="W42" s="432"/>
      <c r="X42" s="432"/>
      <c r="Y42" s="432"/>
      <c r="Z42" s="147"/>
      <c r="AA42" s="481"/>
      <c r="AB42" s="503"/>
      <c r="AC42" s="503"/>
      <c r="AD42" s="503"/>
      <c r="AE42" s="482"/>
      <c r="AF42" s="482"/>
      <c r="AG42" s="482"/>
      <c r="AH42" s="482"/>
      <c r="AI42" s="483"/>
      <c r="AJ42" s="389">
        <f>IF(AA42="",1,0)</f>
        <v>1</v>
      </c>
      <c r="AK42" s="359" t="s">
        <v>161</v>
      </c>
      <c r="AL42" s="509"/>
      <c r="AM42" s="509"/>
      <c r="AN42" s="509"/>
      <c r="AO42" s="366" t="str">
        <f>VLOOKUP(AK50,CC36:CT41,6,FALSE)</f>
        <v>エラー：未入力項目があります。必要項目を全て入力してください。</v>
      </c>
      <c r="AP42" s="367"/>
      <c r="AQ42" s="367"/>
      <c r="AR42" s="367"/>
      <c r="AS42" s="367"/>
      <c r="AT42" s="367"/>
      <c r="AU42" s="367"/>
      <c r="AV42" s="367"/>
      <c r="AW42" s="367"/>
      <c r="AX42" s="368"/>
      <c r="AY42" s="320"/>
      <c r="AZ42" s="389">
        <f>IF(AA48="",1,0)</f>
        <v>1</v>
      </c>
      <c r="BA42" s="389"/>
      <c r="BE42" s="21"/>
      <c r="BF42" s="21"/>
      <c r="BG42" s="21"/>
      <c r="BH42" s="21"/>
      <c r="BI42" s="20"/>
      <c r="BJ42" s="20"/>
      <c r="BK42" s="20"/>
      <c r="BL42" s="20"/>
      <c r="BM42" s="20"/>
      <c r="BN42" s="20"/>
      <c r="BO42" s="20"/>
      <c r="BP42" s="20"/>
      <c r="BQ42" s="20"/>
      <c r="BR42" s="20"/>
      <c r="BS42" s="20"/>
      <c r="BT42" s="20"/>
      <c r="BU42" s="20"/>
      <c r="BV42" s="20"/>
      <c r="BW42" s="20"/>
      <c r="BX42" s="20"/>
      <c r="BY42" s="20"/>
      <c r="BZ42" s="20"/>
      <c r="CA42" s="20"/>
      <c r="CB42" s="20"/>
      <c r="CC42" s="20"/>
      <c r="CD42" s="20"/>
      <c r="CE42" s="20"/>
    </row>
    <row r="43" spans="1:105" ht="14.25" customHeight="1" thickBot="1">
      <c r="C43" s="1"/>
      <c r="D43" s="1"/>
      <c r="E43" s="1"/>
      <c r="F43" s="1"/>
      <c r="P43" s="1"/>
      <c r="Q43" s="1"/>
      <c r="S43" s="18"/>
      <c r="U43" s="432"/>
      <c r="V43" s="432"/>
      <c r="W43" s="432"/>
      <c r="X43" s="432"/>
      <c r="Y43" s="432"/>
      <c r="AA43" s="484"/>
      <c r="AB43" s="485"/>
      <c r="AC43" s="485"/>
      <c r="AD43" s="485"/>
      <c r="AE43" s="485"/>
      <c r="AF43" s="485"/>
      <c r="AG43" s="485"/>
      <c r="AH43" s="485"/>
      <c r="AI43" s="486"/>
      <c r="AJ43" s="389"/>
      <c r="AK43" s="361"/>
      <c r="AL43" s="511"/>
      <c r="AM43" s="511"/>
      <c r="AN43" s="511"/>
      <c r="AO43" s="369"/>
      <c r="AP43" s="370"/>
      <c r="AQ43" s="370"/>
      <c r="AR43" s="370"/>
      <c r="AS43" s="370"/>
      <c r="AT43" s="370"/>
      <c r="AU43" s="370"/>
      <c r="AV43" s="370"/>
      <c r="AW43" s="370"/>
      <c r="AX43" s="371"/>
      <c r="AY43" s="320"/>
      <c r="AZ43" s="389"/>
      <c r="BA43" s="389"/>
      <c r="BJ43" s="20"/>
      <c r="BK43" s="20"/>
      <c r="BL43" s="20"/>
      <c r="BM43" s="20"/>
      <c r="BN43" s="20"/>
      <c r="BO43" s="20"/>
      <c r="BP43" s="20"/>
      <c r="BQ43" s="20"/>
      <c r="BR43" s="20"/>
      <c r="BS43" s="20"/>
      <c r="BT43" s="20"/>
      <c r="BU43" s="20"/>
      <c r="BV43" s="20"/>
      <c r="BW43" s="20"/>
      <c r="BX43" s="20"/>
      <c r="BY43" s="20"/>
      <c r="BZ43" s="20"/>
      <c r="CA43" s="20"/>
      <c r="CB43" s="20"/>
      <c r="CC43" s="20"/>
      <c r="CD43" s="20"/>
      <c r="CE43" s="20"/>
    </row>
    <row r="44" spans="1:105" ht="14.25" customHeight="1">
      <c r="A44" s="1"/>
      <c r="B44" s="1"/>
      <c r="C44" s="1"/>
      <c r="D44" s="1"/>
      <c r="E44" s="1"/>
      <c r="F44" s="1"/>
      <c r="N44" s="2"/>
      <c r="O44" s="2"/>
      <c r="P44" s="2"/>
      <c r="Q44" s="2"/>
      <c r="R44" s="2"/>
      <c r="S44" s="18"/>
      <c r="T44" s="2"/>
      <c r="U44" s="342" t="s">
        <v>140</v>
      </c>
      <c r="V44" s="432"/>
      <c r="W44" s="432"/>
      <c r="X44" s="432"/>
      <c r="Y44" s="432"/>
      <c r="AA44" s="343"/>
      <c r="AB44" s="527"/>
      <c r="AC44" s="527"/>
      <c r="AD44" s="527"/>
      <c r="AE44" s="344"/>
      <c r="AF44" s="344"/>
      <c r="AG44" s="344"/>
      <c r="AH44" s="344"/>
      <c r="AI44" s="345"/>
      <c r="AJ44" s="389">
        <f>IF(AA44="",1,0)</f>
        <v>1</v>
      </c>
      <c r="AK44" s="361"/>
      <c r="AL44" s="511"/>
      <c r="AM44" s="511"/>
      <c r="AN44" s="511"/>
      <c r="AO44" s="369"/>
      <c r="AP44" s="370"/>
      <c r="AQ44" s="370"/>
      <c r="AR44" s="370"/>
      <c r="AS44" s="370"/>
      <c r="AT44" s="370"/>
      <c r="AU44" s="370"/>
      <c r="AV44" s="370"/>
      <c r="AW44" s="370"/>
      <c r="AX44" s="371"/>
      <c r="AY44" s="320"/>
      <c r="BJ44" s="20"/>
      <c r="BK44" s="20"/>
      <c r="BL44" s="20"/>
      <c r="BM44" s="20"/>
      <c r="BN44" s="20"/>
      <c r="BO44" s="20"/>
      <c r="BP44" s="20"/>
      <c r="BQ44" s="20"/>
      <c r="BR44" s="20"/>
      <c r="BS44" s="20"/>
      <c r="BT44" s="20"/>
      <c r="BU44" s="20"/>
      <c r="BV44" s="20"/>
      <c r="BW44" s="20"/>
      <c r="BX44" s="20"/>
      <c r="BY44" s="20"/>
      <c r="BZ44" s="20"/>
      <c r="CA44" s="20"/>
      <c r="CB44" s="20"/>
      <c r="CC44" s="20"/>
      <c r="CD44" s="20"/>
      <c r="CE44" s="20"/>
      <c r="CF44" s="134"/>
      <c r="CG44" s="134"/>
      <c r="CH44" s="134"/>
      <c r="CI44" s="134"/>
    </row>
    <row r="45" spans="1:105" ht="13.5" customHeight="1" thickBot="1">
      <c r="S45" s="18"/>
      <c r="U45" s="432"/>
      <c r="V45" s="432"/>
      <c r="W45" s="432"/>
      <c r="X45" s="432"/>
      <c r="Y45" s="432"/>
      <c r="AA45" s="346"/>
      <c r="AB45" s="347"/>
      <c r="AC45" s="347"/>
      <c r="AD45" s="347"/>
      <c r="AE45" s="347"/>
      <c r="AF45" s="347"/>
      <c r="AG45" s="347"/>
      <c r="AH45" s="347"/>
      <c r="AI45" s="348"/>
      <c r="AJ45" s="389"/>
      <c r="AK45" s="361"/>
      <c r="AL45" s="511"/>
      <c r="AM45" s="511"/>
      <c r="AN45" s="511"/>
      <c r="AO45" s="369"/>
      <c r="AP45" s="370"/>
      <c r="AQ45" s="370"/>
      <c r="AR45" s="370"/>
      <c r="AS45" s="370"/>
      <c r="AT45" s="370"/>
      <c r="AU45" s="370"/>
      <c r="AV45" s="370"/>
      <c r="AW45" s="370"/>
      <c r="AX45" s="371"/>
      <c r="AY45" s="320"/>
      <c r="BJ45" s="20"/>
      <c r="BK45" s="20"/>
      <c r="BL45" s="20"/>
      <c r="BM45" s="20"/>
      <c r="BN45" s="20"/>
      <c r="BO45" s="20"/>
      <c r="BP45" s="20"/>
      <c r="BQ45" s="20"/>
      <c r="BR45" s="20"/>
      <c r="BS45" s="20"/>
      <c r="BT45" s="20"/>
      <c r="BU45" s="20"/>
      <c r="BV45" s="20"/>
      <c r="BW45" s="20"/>
      <c r="BX45" s="20"/>
      <c r="BY45" s="20"/>
      <c r="BZ45" s="20"/>
      <c r="CA45" s="20"/>
      <c r="CB45" s="20"/>
      <c r="CC45" s="20"/>
      <c r="CD45" s="20"/>
      <c r="CE45" s="20"/>
    </row>
    <row r="46" spans="1:105" ht="13.5" customHeight="1">
      <c r="S46" s="18"/>
      <c r="U46" s="342" t="s">
        <v>196</v>
      </c>
      <c r="V46" s="432"/>
      <c r="W46" s="432"/>
      <c r="X46" s="432"/>
      <c r="Y46" s="432"/>
      <c r="AA46" s="343"/>
      <c r="AB46" s="527"/>
      <c r="AC46" s="527"/>
      <c r="AD46" s="527"/>
      <c r="AE46" s="527"/>
      <c r="AF46" s="527"/>
      <c r="AG46" s="527"/>
      <c r="AH46" s="527"/>
      <c r="AI46" s="528"/>
      <c r="AJ46" s="389">
        <f>IF(AA46="",1,0)</f>
        <v>1</v>
      </c>
      <c r="AK46" s="361"/>
      <c r="AL46" s="511"/>
      <c r="AM46" s="511"/>
      <c r="AN46" s="511"/>
      <c r="AO46" s="369"/>
      <c r="AP46" s="370"/>
      <c r="AQ46" s="370"/>
      <c r="AR46" s="370"/>
      <c r="AS46" s="370"/>
      <c r="AT46" s="370"/>
      <c r="AU46" s="370"/>
      <c r="AV46" s="370"/>
      <c r="AW46" s="370"/>
      <c r="AX46" s="371"/>
      <c r="AY46" s="320"/>
    </row>
    <row r="47" spans="1:105" ht="13.5" customHeight="1" thickBot="1">
      <c r="S47" s="18"/>
      <c r="U47" s="432"/>
      <c r="V47" s="432"/>
      <c r="W47" s="432"/>
      <c r="X47" s="432"/>
      <c r="Y47" s="432"/>
      <c r="AA47" s="529"/>
      <c r="AB47" s="530"/>
      <c r="AC47" s="530"/>
      <c r="AD47" s="530"/>
      <c r="AE47" s="530"/>
      <c r="AF47" s="530"/>
      <c r="AG47" s="530"/>
      <c r="AH47" s="530"/>
      <c r="AI47" s="531"/>
      <c r="AJ47" s="389"/>
      <c r="AK47" s="361"/>
      <c r="AL47" s="511"/>
      <c r="AM47" s="511"/>
      <c r="AN47" s="511"/>
      <c r="AO47" s="369"/>
      <c r="AP47" s="370"/>
      <c r="AQ47" s="370"/>
      <c r="AR47" s="370"/>
      <c r="AS47" s="370"/>
      <c r="AT47" s="370"/>
      <c r="AU47" s="370"/>
      <c r="AV47" s="370"/>
      <c r="AW47" s="370"/>
      <c r="AX47" s="371"/>
      <c r="AY47" s="320"/>
    </row>
    <row r="48" spans="1:105" ht="13.5" customHeight="1">
      <c r="S48" s="18"/>
      <c r="U48" s="342" t="s">
        <v>166</v>
      </c>
      <c r="V48" s="432"/>
      <c r="W48" s="432"/>
      <c r="X48" s="432"/>
      <c r="Y48" s="432"/>
      <c r="AA48" s="481"/>
      <c r="AB48" s="482"/>
      <c r="AC48" s="482"/>
      <c r="AD48" s="482"/>
      <c r="AE48" s="482"/>
      <c r="AF48" s="482"/>
      <c r="AG48" s="482"/>
      <c r="AH48" s="482"/>
      <c r="AI48" s="483"/>
      <c r="AJ48" s="389"/>
      <c r="AK48" s="361"/>
      <c r="AL48" s="511"/>
      <c r="AM48" s="511"/>
      <c r="AN48" s="511"/>
      <c r="AO48" s="369"/>
      <c r="AP48" s="370"/>
      <c r="AQ48" s="370"/>
      <c r="AR48" s="370"/>
      <c r="AS48" s="370"/>
      <c r="AT48" s="370"/>
      <c r="AU48" s="370"/>
      <c r="AV48" s="370"/>
      <c r="AW48" s="370"/>
      <c r="AX48" s="371"/>
      <c r="AY48" s="320"/>
    </row>
    <row r="49" spans="19:51" ht="13.5" customHeight="1" thickBot="1">
      <c r="S49" s="18"/>
      <c r="U49" s="432"/>
      <c r="V49" s="432"/>
      <c r="W49" s="432"/>
      <c r="X49" s="432"/>
      <c r="Y49" s="432"/>
      <c r="AA49" s="484"/>
      <c r="AB49" s="485"/>
      <c r="AC49" s="485"/>
      <c r="AD49" s="485"/>
      <c r="AE49" s="485"/>
      <c r="AF49" s="485"/>
      <c r="AG49" s="485"/>
      <c r="AH49" s="485"/>
      <c r="AI49" s="486"/>
      <c r="AJ49" s="389"/>
      <c r="AK49" s="513"/>
      <c r="AL49" s="514"/>
      <c r="AM49" s="514"/>
      <c r="AN49" s="514"/>
      <c r="AO49" s="372"/>
      <c r="AP49" s="373"/>
      <c r="AQ49" s="373"/>
      <c r="AR49" s="373"/>
      <c r="AS49" s="373"/>
      <c r="AT49" s="373"/>
      <c r="AU49" s="373"/>
      <c r="AV49" s="373"/>
      <c r="AW49" s="373"/>
      <c r="AX49" s="374"/>
      <c r="AY49" s="320"/>
    </row>
    <row r="50" spans="19:51" ht="13.5" customHeight="1">
      <c r="S50" s="18"/>
      <c r="U50" s="130"/>
      <c r="V50" s="130"/>
      <c r="W50" s="130"/>
      <c r="X50" s="130"/>
      <c r="Y50" s="130"/>
      <c r="AK50" s="88">
        <f>AJ36+AJ38+AJ40+AJ42+AJ44+AJ46+AJ48</f>
        <v>6</v>
      </c>
    </row>
    <row r="51" spans="19:51" ht="25" customHeight="1">
      <c r="S51" s="18"/>
      <c r="U51" s="357" t="s">
        <v>209</v>
      </c>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132"/>
    </row>
    <row r="52" spans="19:51" ht="12.65" customHeight="1">
      <c r="S52" s="18"/>
      <c r="U52" s="357"/>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132"/>
    </row>
    <row r="53" spans="19:51" ht="25" customHeight="1">
      <c r="S53" s="18"/>
      <c r="U53" s="358"/>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132"/>
    </row>
    <row r="54" spans="19:51" ht="13.5" customHeight="1" thickBot="1">
      <c r="S54" s="18"/>
      <c r="U54" s="130"/>
      <c r="V54" s="130"/>
      <c r="W54" s="130"/>
      <c r="X54" s="130"/>
      <c r="Y54" s="130"/>
      <c r="AH54" s="327"/>
      <c r="AI54" s="327"/>
      <c r="AJ54" s="327"/>
      <c r="AK54" s="327"/>
      <c r="AL54" s="327"/>
      <c r="AM54" s="327"/>
      <c r="AN54" s="327"/>
      <c r="AO54" s="327"/>
      <c r="AP54" s="327"/>
      <c r="AQ54" s="327"/>
      <c r="AR54" s="327"/>
      <c r="AS54" s="327"/>
      <c r="AT54" s="327"/>
      <c r="AU54" s="327"/>
      <c r="AV54" s="327"/>
      <c r="AW54" s="327"/>
      <c r="AX54" s="327"/>
      <c r="AY54" s="323"/>
    </row>
    <row r="55" spans="19:51" ht="13.5" customHeight="1">
      <c r="S55" s="18"/>
      <c r="U55" s="154"/>
      <c r="V55" s="534"/>
      <c r="W55" s="535"/>
      <c r="X55" s="532" t="s">
        <v>173</v>
      </c>
      <c r="Y55" s="533"/>
      <c r="Z55" s="533"/>
      <c r="AA55" s="533"/>
      <c r="AB55" s="533"/>
      <c r="AC55" s="78"/>
      <c r="AD55" s="154"/>
      <c r="AE55" s="534"/>
      <c r="AF55" s="535"/>
      <c r="AG55" s="550" t="s">
        <v>221</v>
      </c>
      <c r="AH55" s="551"/>
      <c r="AI55" s="551"/>
      <c r="AJ55" s="551"/>
      <c r="AK55" s="551"/>
      <c r="AL55" s="551"/>
      <c r="AM55" s="551"/>
      <c r="AN55" s="551"/>
      <c r="AO55" s="551"/>
      <c r="AP55" s="551"/>
      <c r="AQ55" s="551"/>
      <c r="AR55" s="551"/>
      <c r="AS55" s="551"/>
      <c r="AT55" s="551"/>
      <c r="AU55" s="551"/>
      <c r="AV55" s="551"/>
      <c r="AW55" s="551"/>
      <c r="AX55" s="551"/>
      <c r="AY55" s="323"/>
    </row>
    <row r="56" spans="19:51" ht="13.5" customHeight="1" thickBot="1">
      <c r="S56" s="18"/>
      <c r="U56" s="154"/>
      <c r="V56" s="536"/>
      <c r="W56" s="537"/>
      <c r="X56" s="532"/>
      <c r="Y56" s="533"/>
      <c r="Z56" s="533"/>
      <c r="AA56" s="533"/>
      <c r="AB56" s="533"/>
      <c r="AC56" s="78"/>
      <c r="AD56" s="154"/>
      <c r="AE56" s="536"/>
      <c r="AF56" s="537"/>
      <c r="AG56" s="550"/>
      <c r="AH56" s="551"/>
      <c r="AI56" s="551"/>
      <c r="AJ56" s="551"/>
      <c r="AK56" s="551"/>
      <c r="AL56" s="551"/>
      <c r="AM56" s="551"/>
      <c r="AN56" s="551"/>
      <c r="AO56" s="551"/>
      <c r="AP56" s="551"/>
      <c r="AQ56" s="551"/>
      <c r="AR56" s="551"/>
      <c r="AS56" s="551"/>
      <c r="AT56" s="551"/>
      <c r="AU56" s="551"/>
      <c r="AV56" s="551"/>
      <c r="AW56" s="551"/>
      <c r="AX56" s="551"/>
      <c r="AY56" s="323"/>
    </row>
    <row r="57" spans="19:51" ht="13.5" customHeight="1">
      <c r="S57" s="18"/>
      <c r="U57" s="154"/>
      <c r="V57" s="155"/>
      <c r="W57" s="156"/>
      <c r="X57" s="156"/>
      <c r="Y57" s="156"/>
      <c r="Z57" s="156"/>
      <c r="AA57" s="156"/>
      <c r="AB57" s="156"/>
      <c r="AC57" s="156"/>
      <c r="AD57" s="154"/>
      <c r="AE57" s="154"/>
      <c r="AF57" s="155"/>
      <c r="AG57" s="156"/>
      <c r="AH57" s="156"/>
      <c r="AI57" s="546" t="s">
        <v>190</v>
      </c>
      <c r="AJ57" s="546"/>
      <c r="AK57" s="546"/>
      <c r="AL57" s="546"/>
      <c r="AM57" s="546"/>
      <c r="AN57" s="546"/>
      <c r="AO57" s="546"/>
      <c r="AP57" s="546"/>
      <c r="AQ57" s="546"/>
      <c r="AR57" s="546"/>
      <c r="AS57" s="546"/>
      <c r="AT57" s="546"/>
      <c r="AU57" s="234"/>
      <c r="AV57" s="234"/>
      <c r="AW57" s="200"/>
    </row>
    <row r="58" spans="19:51" ht="13.5" customHeight="1" thickBot="1">
      <c r="S58" s="18"/>
      <c r="U58" s="158"/>
      <c r="V58" s="159"/>
      <c r="W58" s="159"/>
      <c r="X58" s="159"/>
      <c r="Y58" s="159"/>
      <c r="Z58" s="159"/>
      <c r="AA58" s="159"/>
      <c r="AB58" s="159"/>
      <c r="AC58" s="161"/>
      <c r="AD58" s="154"/>
      <c r="AE58" s="154"/>
      <c r="AF58" s="154"/>
      <c r="AG58" s="154"/>
      <c r="AH58" s="154"/>
      <c r="AI58" s="547"/>
      <c r="AJ58" s="547"/>
      <c r="AK58" s="547"/>
      <c r="AL58" s="547"/>
      <c r="AM58" s="547"/>
      <c r="AN58" s="547"/>
      <c r="AO58" s="547"/>
      <c r="AP58" s="547"/>
      <c r="AQ58" s="547"/>
      <c r="AR58" s="547"/>
      <c r="AS58" s="547"/>
      <c r="AT58" s="547"/>
      <c r="AU58" s="154"/>
      <c r="AV58" s="154"/>
      <c r="AW58" s="154"/>
    </row>
    <row r="59" spans="19:51" ht="15" customHeight="1">
      <c r="S59" s="18"/>
      <c r="U59" s="160"/>
      <c r="V59" s="534"/>
      <c r="W59" s="535"/>
      <c r="X59" s="532" t="s">
        <v>174</v>
      </c>
      <c r="Y59" s="533"/>
      <c r="Z59" s="533"/>
      <c r="AA59" s="533"/>
      <c r="AB59" s="533"/>
      <c r="AC59" s="169"/>
      <c r="AD59" s="154"/>
      <c r="AE59" s="534"/>
      <c r="AF59" s="535"/>
      <c r="AG59" s="538" t="s">
        <v>176</v>
      </c>
      <c r="AH59" s="539"/>
      <c r="AI59" s="540"/>
      <c r="AJ59" s="541"/>
      <c r="AK59" s="541"/>
      <c r="AL59" s="541"/>
      <c r="AM59" s="541"/>
      <c r="AN59" s="541"/>
      <c r="AO59" s="541"/>
      <c r="AP59" s="541"/>
      <c r="AQ59" s="541"/>
      <c r="AR59" s="541"/>
      <c r="AS59" s="541"/>
      <c r="AT59" s="541"/>
      <c r="AU59" s="541"/>
      <c r="AV59" s="541"/>
      <c r="AW59" s="541"/>
      <c r="AX59" s="542"/>
      <c r="AY59" s="156"/>
    </row>
    <row r="60" spans="19:51" ht="15" customHeight="1" thickBot="1">
      <c r="S60" s="18"/>
      <c r="U60" s="160"/>
      <c r="V60" s="536"/>
      <c r="W60" s="537"/>
      <c r="X60" s="532"/>
      <c r="Y60" s="533"/>
      <c r="Z60" s="533"/>
      <c r="AA60" s="533"/>
      <c r="AB60" s="533"/>
      <c r="AC60" s="169"/>
      <c r="AD60" s="154"/>
      <c r="AE60" s="536"/>
      <c r="AF60" s="537"/>
      <c r="AG60" s="538"/>
      <c r="AH60" s="539"/>
      <c r="AI60" s="543"/>
      <c r="AJ60" s="544"/>
      <c r="AK60" s="544"/>
      <c r="AL60" s="544"/>
      <c r="AM60" s="544"/>
      <c r="AN60" s="544"/>
      <c r="AO60" s="544"/>
      <c r="AP60" s="544"/>
      <c r="AQ60" s="544"/>
      <c r="AR60" s="544"/>
      <c r="AS60" s="544"/>
      <c r="AT60" s="544"/>
      <c r="AU60" s="544"/>
      <c r="AV60" s="544"/>
      <c r="AW60" s="544"/>
      <c r="AX60" s="545"/>
      <c r="AY60" s="156"/>
    </row>
    <row r="61" spans="19:51" ht="13.5" customHeight="1">
      <c r="S61" s="18"/>
      <c r="U61" s="162"/>
      <c r="V61" s="130"/>
      <c r="W61" s="130"/>
      <c r="X61" s="130"/>
      <c r="Y61" s="130"/>
      <c r="AC61" s="163"/>
      <c r="AD61" s="165"/>
      <c r="AE61" s="166"/>
      <c r="AF61" s="166"/>
      <c r="AG61" s="166"/>
      <c r="AH61" s="166"/>
      <c r="AI61" s="166"/>
      <c r="AJ61" s="166"/>
      <c r="AK61" s="167"/>
      <c r="AL61" s="166"/>
      <c r="AM61" s="166"/>
      <c r="AN61" s="166"/>
      <c r="AO61" s="166"/>
      <c r="AP61" s="166"/>
      <c r="AQ61" s="166"/>
      <c r="AR61" s="166"/>
      <c r="AS61" s="166"/>
      <c r="AT61" s="166"/>
      <c r="AU61" s="166"/>
      <c r="AV61" s="166"/>
      <c r="AW61" s="166"/>
      <c r="AX61" s="166"/>
    </row>
    <row r="62" spans="19:51" ht="6" customHeight="1">
      <c r="S62" s="18"/>
      <c r="U62" s="164"/>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68"/>
      <c r="AY62" s="132"/>
    </row>
    <row r="63" spans="19:51" ht="13.5" customHeight="1">
      <c r="S63" s="18"/>
      <c r="U63" s="517" t="s">
        <v>421</v>
      </c>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518"/>
      <c r="AY63" s="90"/>
    </row>
    <row r="64" spans="19:51" ht="13.5" customHeight="1">
      <c r="S64" s="18"/>
      <c r="U64" s="517"/>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518"/>
      <c r="AY64" s="90"/>
    </row>
    <row r="65" spans="3:58" ht="13.5" customHeight="1">
      <c r="S65" s="18"/>
      <c r="U65" s="517"/>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518"/>
      <c r="AY65" s="90"/>
    </row>
    <row r="66" spans="3:58" ht="13.5" customHeight="1">
      <c r="S66" s="18"/>
      <c r="U66" s="517"/>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518"/>
      <c r="AY66" s="90"/>
    </row>
    <row r="67" spans="3:58" ht="13.5" customHeight="1">
      <c r="S67" s="18"/>
      <c r="U67" s="519"/>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518"/>
      <c r="AY67" s="90"/>
    </row>
    <row r="68" spans="3:58" ht="13.5" customHeight="1">
      <c r="S68" s="18"/>
      <c r="U68" s="519"/>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518"/>
      <c r="AY68" s="90"/>
    </row>
    <row r="69" spans="3:58" ht="13.5" customHeight="1" thickBot="1">
      <c r="S69" s="18"/>
      <c r="U69" s="138"/>
      <c r="V69" s="139"/>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1"/>
    </row>
    <row r="70" spans="3:58" ht="13.5" customHeight="1">
      <c r="S70" s="18"/>
      <c r="U70" s="138"/>
      <c r="V70" s="520"/>
      <c r="W70" s="521"/>
      <c r="X70" s="524" t="s">
        <v>409</v>
      </c>
      <c r="Y70" s="525"/>
      <c r="Z70" s="525"/>
      <c r="AA70" s="525"/>
      <c r="AB70" s="525"/>
      <c r="AC70" s="525"/>
      <c r="AD70" s="525"/>
      <c r="AE70" s="525"/>
      <c r="AF70" s="525"/>
      <c r="AG70" s="525"/>
      <c r="AH70" s="525"/>
      <c r="AI70" s="525"/>
      <c r="AJ70" s="525"/>
      <c r="AK70" s="525"/>
      <c r="AL70" s="525"/>
      <c r="AM70" s="525"/>
      <c r="AN70" s="525"/>
      <c r="AO70" s="525"/>
      <c r="AP70" s="525"/>
      <c r="AQ70" s="525"/>
      <c r="AR70" s="525"/>
      <c r="AS70" s="525"/>
      <c r="AT70" s="525"/>
      <c r="AU70" s="525"/>
      <c r="AV70" s="140"/>
      <c r="AW70" s="140"/>
      <c r="AX70" s="141"/>
      <c r="BD70" s="10" t="str">
        <f>IF(V59="✔","✔","")</f>
        <v/>
      </c>
      <c r="BE70" s="10" t="str">
        <f>IF(V55="✔","","✔")</f>
        <v>✔</v>
      </c>
      <c r="BF70" s="10" t="str">
        <f>IF(V59="✔","","✔")</f>
        <v>✔</v>
      </c>
    </row>
    <row r="71" spans="3:58" ht="13.5" customHeight="1" thickBot="1">
      <c r="S71" s="18"/>
      <c r="U71" s="138"/>
      <c r="V71" s="522"/>
      <c r="W71" s="523"/>
      <c r="X71" s="526"/>
      <c r="Y71" s="525"/>
      <c r="Z71" s="525"/>
      <c r="AA71" s="525"/>
      <c r="AB71" s="525"/>
      <c r="AC71" s="525"/>
      <c r="AD71" s="525"/>
      <c r="AE71" s="525"/>
      <c r="AF71" s="525"/>
      <c r="AG71" s="525"/>
      <c r="AH71" s="525"/>
      <c r="AI71" s="525"/>
      <c r="AJ71" s="525"/>
      <c r="AK71" s="525"/>
      <c r="AL71" s="525"/>
      <c r="AM71" s="525"/>
      <c r="AN71" s="525"/>
      <c r="AO71" s="525"/>
      <c r="AP71" s="525"/>
      <c r="AQ71" s="525"/>
      <c r="AR71" s="525"/>
      <c r="AS71" s="525"/>
      <c r="AT71" s="525"/>
      <c r="AU71" s="525"/>
      <c r="AV71" s="140"/>
      <c r="AW71" s="140"/>
      <c r="AX71" s="141"/>
    </row>
    <row r="72" spans="3:58" ht="13.5" customHeight="1">
      <c r="S72" s="18"/>
      <c r="U72" s="142"/>
      <c r="V72" s="143"/>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5"/>
    </row>
    <row r="77" spans="3:58" ht="13.5" customHeight="1">
      <c r="C77" s="1"/>
      <c r="D77" s="1"/>
      <c r="E77" s="1"/>
      <c r="F77" s="1"/>
      <c r="P77" s="1"/>
      <c r="Q77" s="1"/>
    </row>
    <row r="78" spans="3:58" ht="13.5" customHeight="1">
      <c r="C78" s="1"/>
      <c r="D78" s="1"/>
      <c r="E78" s="1"/>
      <c r="F78" s="1"/>
      <c r="P78" s="1"/>
      <c r="Q78" s="1"/>
    </row>
    <row r="79" spans="3:58" ht="13.5" customHeight="1">
      <c r="C79" s="1"/>
      <c r="D79" s="1"/>
      <c r="E79" s="1"/>
      <c r="F79" s="1"/>
      <c r="P79" s="1"/>
      <c r="Q79" s="1"/>
    </row>
    <row r="80" spans="3:58" ht="13.5" customHeight="1">
      <c r="C80" s="1"/>
      <c r="D80" s="1"/>
      <c r="E80" s="1"/>
      <c r="F80" s="1"/>
      <c r="P80" s="1"/>
      <c r="Q80" s="1"/>
    </row>
    <row r="81" spans="3:17" ht="13.5" customHeight="1">
      <c r="C81" s="1"/>
      <c r="D81" s="1"/>
      <c r="E81" s="1"/>
      <c r="F81" s="1"/>
      <c r="P81" s="1"/>
      <c r="Q81" s="1"/>
    </row>
    <row r="82" spans="3:17" ht="13.5" customHeight="1">
      <c r="C82" s="1"/>
      <c r="D82" s="1"/>
      <c r="E82" s="1"/>
      <c r="F82" s="1"/>
      <c r="P82" s="1"/>
      <c r="Q82" s="1"/>
    </row>
  </sheetData>
  <sheetProtection algorithmName="SHA-512" hashValue="/WOwXZcWLKPXrcw9BhqHeXv2DIpFCeBggeh17EHQoN2oKSTEHiy1jo7TiyjUGG+cHVJyMDE4mYCy7ki4rDmPmw==" saltValue="BWJQyNenkeWiH9IyS2blmw==" spinCount="100000" sheet="1" objects="1" scenarios="1"/>
  <protectedRanges>
    <protectedRange sqref="V55:W56 V70:W71 AE55:AF56 V59:W60 AE59:AF60 AI59:AY60" name="範囲8"/>
    <protectedRange sqref="U29:AY31" name="範囲4"/>
    <protectedRange sqref="AP7:AU8" name="範囲2"/>
    <protectedRange sqref="AA12:AI17 U29 AA36:AI49 V70" name="範囲1"/>
    <protectedRange sqref="AI59 AJ60 AE55:AE56 AE59:AE60 AK59:AW60" name="範囲3"/>
    <protectedRange sqref="V55:V56" name="範囲3_1"/>
    <protectedRange sqref="V59:V60" name="範囲3_2"/>
    <protectedRange sqref="V55:W56 V70:W71 AE55:AF56 V59:W60 AE59:AF60 AI59:AY60" name="範囲7"/>
  </protectedRanges>
  <mergeCells count="163">
    <mergeCell ref="CZ20:DA21"/>
    <mergeCell ref="CV22:CW23"/>
    <mergeCell ref="CX22:CY23"/>
    <mergeCell ref="CZ22:DA23"/>
    <mergeCell ref="A1:AX1"/>
    <mergeCell ref="AG55:AX56"/>
    <mergeCell ref="CB20:CF22"/>
    <mergeCell ref="CG20:CS22"/>
    <mergeCell ref="CB23:CF25"/>
    <mergeCell ref="CG23:CS25"/>
    <mergeCell ref="CV20:CW21"/>
    <mergeCell ref="CX20:CY21"/>
    <mergeCell ref="AJ48:AJ49"/>
    <mergeCell ref="AK42:AN49"/>
    <mergeCell ref="AO42:AX49"/>
    <mergeCell ref="U51:AX53"/>
    <mergeCell ref="U46:Y47"/>
    <mergeCell ref="S15:S16"/>
    <mergeCell ref="G11:P12"/>
    <mergeCell ref="S11:S12"/>
    <mergeCell ref="Q7:Q24"/>
    <mergeCell ref="G9:P10"/>
    <mergeCell ref="S9:S10"/>
    <mergeCell ref="AA9:AH10"/>
    <mergeCell ref="G19:P20"/>
    <mergeCell ref="S20:S21"/>
    <mergeCell ref="G15:P16"/>
    <mergeCell ref="U63:AX68"/>
    <mergeCell ref="V70:W71"/>
    <mergeCell ref="X70:AU71"/>
    <mergeCell ref="AA44:AI45"/>
    <mergeCell ref="AA46:AI47"/>
    <mergeCell ref="AJ42:AJ43"/>
    <mergeCell ref="X59:AB60"/>
    <mergeCell ref="V59:W60"/>
    <mergeCell ref="V55:W56"/>
    <mergeCell ref="X55:AB56"/>
    <mergeCell ref="AE59:AF60"/>
    <mergeCell ref="AE55:AF56"/>
    <mergeCell ref="AG59:AH60"/>
    <mergeCell ref="AI59:AX60"/>
    <mergeCell ref="AI57:AT58"/>
    <mergeCell ref="CG17:CS19"/>
    <mergeCell ref="U20:X24"/>
    <mergeCell ref="Y20:AH24"/>
    <mergeCell ref="AJ20:AM24"/>
    <mergeCell ref="AN20:AX24"/>
    <mergeCell ref="AZ36:BA37"/>
    <mergeCell ref="U36:Y37"/>
    <mergeCell ref="AJ44:AJ45"/>
    <mergeCell ref="AJ46:AJ47"/>
    <mergeCell ref="AA16:AI17"/>
    <mergeCell ref="AA36:AI37"/>
    <mergeCell ref="AA40:AI41"/>
    <mergeCell ref="AJ36:AJ37"/>
    <mergeCell ref="AJ40:AJ41"/>
    <mergeCell ref="CC36:CG38"/>
    <mergeCell ref="CH36:CT38"/>
    <mergeCell ref="CC39:CG41"/>
    <mergeCell ref="CH39:CT41"/>
    <mergeCell ref="AZ42:BA43"/>
    <mergeCell ref="CB14:CF16"/>
    <mergeCell ref="CG14:CS16"/>
    <mergeCell ref="CB17:CF19"/>
    <mergeCell ref="AL16:AO17"/>
    <mergeCell ref="B4:R5"/>
    <mergeCell ref="G7:P8"/>
    <mergeCell ref="S7:S8"/>
    <mergeCell ref="B15:F16"/>
    <mergeCell ref="U12:Z13"/>
    <mergeCell ref="G13:P14"/>
    <mergeCell ref="S13:S14"/>
    <mergeCell ref="AA12:AI13"/>
    <mergeCell ref="U9:Y10"/>
    <mergeCell ref="U4:AX5"/>
    <mergeCell ref="U7:Y8"/>
    <mergeCell ref="AV7:AX8"/>
    <mergeCell ref="CZ14:DA15"/>
    <mergeCell ref="DF16:DF17"/>
    <mergeCell ref="AL14:AO15"/>
    <mergeCell ref="AJ14:AK15"/>
    <mergeCell ref="AJ16:AK17"/>
    <mergeCell ref="U48:Y49"/>
    <mergeCell ref="AA48:AI49"/>
    <mergeCell ref="U33:AX34"/>
    <mergeCell ref="U26:AX27"/>
    <mergeCell ref="AA14:AI15"/>
    <mergeCell ref="BG26:BK29"/>
    <mergeCell ref="BL26:BX29"/>
    <mergeCell ref="BG30:BK31"/>
    <mergeCell ref="BL30:BX31"/>
    <mergeCell ref="BG23:BK25"/>
    <mergeCell ref="BL23:BX25"/>
    <mergeCell ref="AA38:AI39"/>
    <mergeCell ref="U29:AX31"/>
    <mergeCell ref="U42:Y43"/>
    <mergeCell ref="AA42:AI43"/>
    <mergeCell ref="AJ38:AJ39"/>
    <mergeCell ref="U44:Y45"/>
    <mergeCell ref="AZ38:BA39"/>
    <mergeCell ref="AZ40:BA41"/>
    <mergeCell ref="AZ7:AZ8"/>
    <mergeCell ref="BB7:BD8"/>
    <mergeCell ref="AJ9:AK10"/>
    <mergeCell ref="AL9:AO10"/>
    <mergeCell ref="AP9:AU10"/>
    <mergeCell ref="BM9:BM10"/>
    <mergeCell ref="CZ7:DA8"/>
    <mergeCell ref="AA7:AH8"/>
    <mergeCell ref="BM7:BM8"/>
    <mergeCell ref="AJ7:AN8"/>
    <mergeCell ref="CV7:CW8"/>
    <mergeCell ref="CX7:CY8"/>
    <mergeCell ref="AP7:AU8"/>
    <mergeCell ref="AI7:AI10"/>
    <mergeCell ref="DD12:DE13"/>
    <mergeCell ref="DF12:DF13"/>
    <mergeCell ref="S22:S23"/>
    <mergeCell ref="CV16:CW17"/>
    <mergeCell ref="BG14:BK16"/>
    <mergeCell ref="BL14:BX16"/>
    <mergeCell ref="BG17:BK19"/>
    <mergeCell ref="BL17:BX19"/>
    <mergeCell ref="BG20:BK22"/>
    <mergeCell ref="BL20:BX22"/>
    <mergeCell ref="U14:Y15"/>
    <mergeCell ref="AP14:AU15"/>
    <mergeCell ref="DD14:DE15"/>
    <mergeCell ref="DF14:DF15"/>
    <mergeCell ref="U16:Y17"/>
    <mergeCell ref="DD16:DE17"/>
    <mergeCell ref="AP16:AU17"/>
    <mergeCell ref="BB20:BC21"/>
    <mergeCell ref="BE14:BF17"/>
    <mergeCell ref="BB14:BD15"/>
    <mergeCell ref="BB16:BD17"/>
    <mergeCell ref="DF18:DF19"/>
    <mergeCell ref="CX16:CY17"/>
    <mergeCell ref="CZ16:DA17"/>
    <mergeCell ref="AJ3:AX3"/>
    <mergeCell ref="CV36:CW37"/>
    <mergeCell ref="CX36:CY37"/>
    <mergeCell ref="CZ36:DA37"/>
    <mergeCell ref="U38:Y39"/>
    <mergeCell ref="U40:Y41"/>
    <mergeCell ref="B7:E8"/>
    <mergeCell ref="B9:E10"/>
    <mergeCell ref="B11:E12"/>
    <mergeCell ref="B13:E14"/>
    <mergeCell ref="B17:E18"/>
    <mergeCell ref="B19:E20"/>
    <mergeCell ref="B21:E22"/>
    <mergeCell ref="B23:E24"/>
    <mergeCell ref="G23:P24"/>
    <mergeCell ref="S24:S25"/>
    <mergeCell ref="C27:F30"/>
    <mergeCell ref="G27:P30"/>
    <mergeCell ref="S27:S30"/>
    <mergeCell ref="G17:P18"/>
    <mergeCell ref="S17:S19"/>
    <mergeCell ref="G21:P22"/>
    <mergeCell ref="CV14:CW15"/>
    <mergeCell ref="CX14:CY15"/>
  </mergeCells>
  <phoneticPr fontId="11"/>
  <conditionalFormatting sqref="T10:T11 U12 T14:T19 T26:T28">
    <cfRule type="expression" dxfId="110" priority="933">
      <formula>$AA$7="辞退（短縮卒業・修了）"</formula>
    </cfRule>
  </conditionalFormatting>
  <conditionalFormatting sqref="T14:Z17 AJ16:AY17 U12 AA12:AY13 T13 AL14:AY15">
    <cfRule type="expression" dxfId="109" priority="937">
      <formula>$AA$7="辞退（短縮卒業・修了）"</formula>
    </cfRule>
  </conditionalFormatting>
  <conditionalFormatting sqref="U16 AJ16:AY18 AA18:AF18">
    <cfRule type="expression" dxfId="108" priority="900">
      <formula>$AA$12="いいえ"</formula>
    </cfRule>
  </conditionalFormatting>
  <conditionalFormatting sqref="U9:AH10">
    <cfRule type="expression" dxfId="107" priority="926">
      <formula>$AA$7="辞退（短縮卒業・修了）"</formula>
    </cfRule>
  </conditionalFormatting>
  <conditionalFormatting sqref="Y20">
    <cfRule type="expression" dxfId="106" priority="2">
      <formula>$Y$20=$CG$17</formula>
    </cfRule>
    <cfRule type="expression" dxfId="105" priority="3">
      <formula>$Y$20=$CG$14</formula>
    </cfRule>
  </conditionalFormatting>
  <conditionalFormatting sqref="Y20:AH24">
    <cfRule type="cellIs" dxfId="104" priority="1" operator="equal">
      <formula>$CG$20</formula>
    </cfRule>
  </conditionalFormatting>
  <conditionalFormatting sqref="AA18:AF18 AP18:AU18">
    <cfRule type="expression" dxfId="103" priority="905">
      <formula>$AA$12="いいえ"</formula>
    </cfRule>
  </conditionalFormatting>
  <conditionalFormatting sqref="AA16:AI17">
    <cfRule type="expression" dxfId="102" priority="14">
      <formula>$AA$12="いいえ"</formula>
    </cfRule>
  </conditionalFormatting>
  <conditionalFormatting sqref="AG18:AJ18 AJ20:AX24">
    <cfRule type="expression" dxfId="101" priority="953">
      <formula>OR($AA$7="辞退（短縮卒業・修了）",$AA$12="いいえ")</formula>
    </cfRule>
  </conditionalFormatting>
  <conditionalFormatting sqref="AJ14:AK15">
    <cfRule type="expression" dxfId="100" priority="8">
      <formula>$AA$12="はい"</formula>
    </cfRule>
  </conditionalFormatting>
  <conditionalFormatting sqref="AJ7:AU10">
    <cfRule type="expression" dxfId="99" priority="949">
      <formula>$AA$7="退学"</formula>
    </cfRule>
  </conditionalFormatting>
  <conditionalFormatting sqref="AJ16:AU17 AN20 AA12:AU13 AL14:AU15 AA14:AI17 AJ20">
    <cfRule type="expression" dxfId="98" priority="943">
      <formula>$AA$7="辞退（短縮卒業・修了）"</formula>
    </cfRule>
  </conditionalFormatting>
  <conditionalFormatting sqref="AJ20:AX24">
    <cfRule type="expression" dxfId="97" priority="951">
      <formula>$AA$12="いいえ"</formula>
    </cfRule>
    <cfRule type="expression" dxfId="96" priority="952">
      <formula>$AA$7="辞退（短縮卒業・修了）"</formula>
    </cfRule>
  </conditionalFormatting>
  <conditionalFormatting sqref="AL14:AY15">
    <cfRule type="expression" dxfId="95" priority="904">
      <formula>$AA$12="はい"</formula>
    </cfRule>
  </conditionalFormatting>
  <conditionalFormatting sqref="AN20">
    <cfRule type="expression" dxfId="94" priority="20">
      <formula>$AN$20=$BL$20</formula>
    </cfRule>
    <cfRule type="expression" dxfId="93" priority="21">
      <formula>$AN$20=$BL$17</formula>
    </cfRule>
    <cfRule type="expression" dxfId="92" priority="22">
      <formula>$AN$20=$BL$14</formula>
    </cfRule>
  </conditionalFormatting>
  <conditionalFormatting sqref="AN20:AX24">
    <cfRule type="expression" dxfId="91" priority="4">
      <formula>$AA$7="辞退（短縮卒業・修了）"</formula>
    </cfRule>
    <cfRule type="expression" dxfId="90" priority="6">
      <formula>$AA$12="いいえ"</formula>
    </cfRule>
  </conditionalFormatting>
  <conditionalFormatting sqref="AO42:AX49">
    <cfRule type="expression" dxfId="89" priority="9">
      <formula>$AO$42=$CH$39</formula>
    </cfRule>
    <cfRule type="expression" dxfId="88" priority="10">
      <formula>$AO$42=$CH$36</formula>
    </cfRule>
  </conditionalFormatting>
  <dataValidations count="13">
    <dataValidation allowBlank="1" showInputMessage="1" showErrorMessage="1" error="西暦YYYY/MM/DDの形式で入力してください。" sqref="AP14:BA18 AP9:AU10 CV14:DA17 CV36:DA37 CV7:DA8" xr:uid="{00000000-0002-0000-0100-000000000000}"/>
    <dataValidation type="list" allowBlank="1" showInputMessage="1" showErrorMessage="1" sqref="AA12:AI13" xr:uid="{00000000-0002-0000-0100-000001000000}">
      <formula1>$BG$7:$BG$9</formula1>
    </dataValidation>
    <dataValidation type="list" allowBlank="1" showInputMessage="1" showErrorMessage="1" sqref="V70:W71 AE59" xr:uid="{00000000-0002-0000-0100-000002000000}">
      <formula1>$BD$70:$BD$71</formula1>
    </dataValidation>
    <dataValidation type="date" allowBlank="1" showInputMessage="1" showErrorMessage="1" error="西暦YYYY/MM/DDの形式で入力してください。" sqref="AP7:AU8" xr:uid="{00000000-0002-0000-0100-000003000000}">
      <formula1>367</formula1>
      <formula2>110305</formula2>
    </dataValidation>
    <dataValidation type="whole" allowBlank="1" showInputMessage="1" showErrorMessage="1" errorTitle="学校番号エラー" error="6桁の学校番号を入力してください。" sqref="AA46:AI47" xr:uid="{00000000-0002-0000-0100-000004000000}">
      <formula1>100000</formula1>
      <formula2>999999</formula2>
    </dataValidation>
    <dataValidation type="list" allowBlank="1" showInputMessage="1" showErrorMessage="1" sqref="V55:W56" xr:uid="{00000000-0002-0000-0100-000005000000}">
      <formula1>$BF$70:$BF$71</formula1>
    </dataValidation>
    <dataValidation type="list" allowBlank="1" showInputMessage="1" showErrorMessage="1" sqref="V59:W60" xr:uid="{00000000-0002-0000-0100-000006000000}">
      <formula1>$BE$70:$BE$71</formula1>
    </dataValidation>
    <dataValidation type="textLength" allowBlank="1" showInputMessage="1" showErrorMessage="1" error="50文字以上の入力はできません。簡潔にご記入ください（入らない場合４．学連絡事項記入欄も併せてご活用ください）。" sqref="AI59:AY60" xr:uid="{00000000-0002-0000-0100-000007000000}">
      <formula1>0</formula1>
      <formula2>50</formula2>
    </dataValidation>
    <dataValidation type="date" allowBlank="1" showInputMessage="1" showErrorMessage="1" errorTitle="学校証明日エラー" error="西暦YYYY/MM/DDの形式で入力してください。" sqref="AA36:AI37" xr:uid="{00000000-0002-0000-0100-000008000000}">
      <formula1>1</formula1>
      <formula2>219148</formula2>
    </dataValidation>
    <dataValidation type="date" allowBlank="1" showInputMessage="1" showErrorMessage="1" errorTitle="退学日エラー" error="西暦YYYY/MM/DDの形式で入力してください。" sqref="AA14:AI15" xr:uid="{00000000-0002-0000-0100-000009000000}">
      <formula1>367</formula1>
      <formula2>110305</formula2>
    </dataValidation>
    <dataValidation type="date" allowBlank="1" showInputMessage="1" showErrorMessage="1" errorTitle="退学決定日エラー" error="西暦YYYY/MM/DDの形式で入力してください。" sqref="AA16:AI17" xr:uid="{00000000-0002-0000-0100-00000A000000}">
      <formula1>367</formula1>
      <formula2>110305</formula2>
    </dataValidation>
    <dataValidation type="textLength" allowBlank="1" showInputMessage="1" showErrorMessage="1" error="全角８０文字以内で入力してください。" sqref="U29:AY31" xr:uid="{00000000-0002-0000-0100-00000B000000}">
      <formula1>0</formula1>
      <formula2>80</formula2>
    </dataValidation>
    <dataValidation type="list" allowBlank="1" showInputMessage="1" showErrorMessage="1" sqref="AE55:AF56" xr:uid="{00000000-0002-0000-0100-00000C000000}">
      <formula1>"✔, "</formula1>
    </dataValidation>
  </dataValidations>
  <printOptions horizontalCentered="1" verticalCentered="1"/>
  <pageMargins left="0.39370078740157483" right="0" top="0" bottom="0" header="0.51181102362204722" footer="0.51181102362204722"/>
  <pageSetup paperSize="9" scale="57"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A1:DC92"/>
  <sheetViews>
    <sheetView showGridLines="0" view="pageBreakPreview" zoomScale="70" zoomScaleNormal="100" zoomScaleSheetLayoutView="70" workbookViewId="0">
      <pane ySplit="1" topLeftCell="A2" activePane="bottomLeft" state="frozen"/>
      <selection pane="bottomLeft" activeCell="H11" sqref="H11:L12"/>
    </sheetView>
  </sheetViews>
  <sheetFormatPr defaultColWidth="2.26953125" defaultRowHeight="13.5" customHeight="1"/>
  <cols>
    <col min="1" max="1" width="3.08984375" style="11" customWidth="1"/>
    <col min="2" max="2" width="5.6328125" style="11" customWidth="1"/>
    <col min="3" max="5" width="3.08984375" style="11" customWidth="1"/>
    <col min="6" max="14" width="3.08984375" style="1" customWidth="1"/>
    <col min="15" max="17" width="3.08984375" style="11" customWidth="1"/>
    <col min="18" max="18" width="5.6328125" style="11" customWidth="1"/>
    <col min="19" max="20" width="3.08984375" style="11" customWidth="1"/>
    <col min="21" max="50" width="3.08984375" style="1" customWidth="1"/>
    <col min="51" max="52" width="2.26953125" style="1"/>
    <col min="53" max="54" width="2.26953125" style="1" customWidth="1"/>
    <col min="55" max="83" width="2.26953125" style="1" hidden="1" customWidth="1"/>
    <col min="84" max="84" width="3" style="1" hidden="1" customWidth="1"/>
    <col min="85" max="85" width="2.26953125" style="1" hidden="1" customWidth="1"/>
    <col min="86" max="90" width="8.36328125" style="1" hidden="1" customWidth="1"/>
    <col min="91" max="91" width="2.26953125" style="1" hidden="1" customWidth="1"/>
    <col min="92" max="127" width="2.26953125" style="1" customWidth="1"/>
    <col min="128" max="16384" width="2.26953125" style="1"/>
  </cols>
  <sheetData>
    <row r="1" spans="2:67" ht="30" customHeight="1">
      <c r="B1" s="712"/>
      <c r="R1" s="712"/>
      <c r="T1" s="406" t="s">
        <v>407</v>
      </c>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row>
    <row r="2" spans="2:67" ht="5.15" customHeight="1" thickBot="1">
      <c r="B2" s="712"/>
      <c r="C2" s="24"/>
      <c r="D2" s="24"/>
      <c r="E2" s="24"/>
      <c r="F2" s="24"/>
      <c r="G2" s="24"/>
      <c r="H2" s="24"/>
      <c r="I2" s="24"/>
      <c r="J2" s="24"/>
      <c r="K2" s="24"/>
      <c r="L2" s="24"/>
      <c r="M2" s="24"/>
      <c r="N2" s="24"/>
      <c r="O2" s="24"/>
      <c r="P2" s="24"/>
      <c r="Q2" s="24"/>
      <c r="R2" s="712"/>
    </row>
    <row r="3" spans="2:67" ht="14.25" customHeight="1">
      <c r="B3" s="712"/>
      <c r="C3" s="24"/>
      <c r="D3" s="24"/>
      <c r="E3" s="24"/>
      <c r="F3" s="24"/>
      <c r="G3" s="24"/>
      <c r="H3" s="24"/>
      <c r="I3" s="24"/>
      <c r="J3" s="24"/>
      <c r="K3" s="24"/>
      <c r="L3" s="24"/>
      <c r="M3" s="24"/>
      <c r="N3" s="24"/>
      <c r="O3" s="24"/>
      <c r="P3" s="24"/>
      <c r="Q3" s="24"/>
      <c r="R3" s="712"/>
      <c r="T3" s="773" t="s">
        <v>243</v>
      </c>
      <c r="U3" s="773"/>
      <c r="V3" s="773"/>
      <c r="W3" s="773"/>
      <c r="X3" s="773"/>
      <c r="Y3" s="773"/>
      <c r="Z3" s="773"/>
      <c r="AA3" s="773"/>
      <c r="AB3" s="773"/>
      <c r="AC3" s="773"/>
      <c r="AD3" s="773"/>
      <c r="AE3" s="773"/>
      <c r="AF3" s="773"/>
      <c r="AG3" s="773"/>
      <c r="AH3" s="773"/>
      <c r="AI3" s="774"/>
      <c r="AJ3" s="767" t="s">
        <v>420</v>
      </c>
      <c r="AK3" s="768"/>
      <c r="AL3" s="768"/>
      <c r="AM3" s="768"/>
      <c r="AN3" s="768"/>
      <c r="AO3" s="768"/>
      <c r="AP3" s="768"/>
      <c r="AQ3" s="768"/>
      <c r="AR3" s="768"/>
      <c r="AS3" s="768"/>
      <c r="AT3" s="768"/>
      <c r="AU3" s="768"/>
      <c r="AV3" s="768"/>
      <c r="AW3" s="768"/>
      <c r="AX3" s="768"/>
      <c r="AY3" s="769"/>
    </row>
    <row r="4" spans="2:67" ht="14.25" customHeight="1" thickBot="1">
      <c r="B4" s="712"/>
      <c r="C4" s="475" t="s">
        <v>406</v>
      </c>
      <c r="D4" s="476"/>
      <c r="E4" s="476"/>
      <c r="F4" s="476"/>
      <c r="G4" s="476"/>
      <c r="H4" s="476"/>
      <c r="I4" s="476"/>
      <c r="J4" s="476"/>
      <c r="K4" s="476"/>
      <c r="L4" s="476"/>
      <c r="M4" s="476"/>
      <c r="N4" s="476"/>
      <c r="O4" s="476"/>
      <c r="P4" s="476"/>
      <c r="Q4" s="476"/>
      <c r="R4" s="712"/>
      <c r="T4" s="773"/>
      <c r="U4" s="773"/>
      <c r="V4" s="773"/>
      <c r="W4" s="773"/>
      <c r="X4" s="773"/>
      <c r="Y4" s="773"/>
      <c r="Z4" s="773"/>
      <c r="AA4" s="773"/>
      <c r="AB4" s="773"/>
      <c r="AC4" s="773"/>
      <c r="AD4" s="773"/>
      <c r="AE4" s="773"/>
      <c r="AF4" s="773"/>
      <c r="AG4" s="773"/>
      <c r="AH4" s="773"/>
      <c r="AI4" s="774"/>
      <c r="AJ4" s="770"/>
      <c r="AK4" s="771"/>
      <c r="AL4" s="771"/>
      <c r="AM4" s="771"/>
      <c r="AN4" s="771"/>
      <c r="AO4" s="771"/>
      <c r="AP4" s="771"/>
      <c r="AQ4" s="771"/>
      <c r="AR4" s="771"/>
      <c r="AS4" s="771"/>
      <c r="AT4" s="771"/>
      <c r="AU4" s="771"/>
      <c r="AV4" s="771"/>
      <c r="AW4" s="771"/>
      <c r="AX4" s="771"/>
      <c r="AY4" s="772"/>
    </row>
    <row r="5" spans="2:67" ht="14.25" customHeight="1">
      <c r="B5" s="712"/>
      <c r="C5" s="476"/>
      <c r="D5" s="476"/>
      <c r="E5" s="476"/>
      <c r="F5" s="476"/>
      <c r="G5" s="476"/>
      <c r="H5" s="476"/>
      <c r="I5" s="476"/>
      <c r="J5" s="476"/>
      <c r="K5" s="476"/>
      <c r="L5" s="476"/>
      <c r="M5" s="476"/>
      <c r="N5" s="476"/>
      <c r="O5" s="476"/>
      <c r="P5" s="476"/>
      <c r="Q5" s="476"/>
      <c r="R5" s="712"/>
    </row>
    <row r="6" spans="2:67" ht="14.25" customHeight="1">
      <c r="B6" s="712"/>
      <c r="C6" s="476"/>
      <c r="D6" s="476"/>
      <c r="E6" s="476"/>
      <c r="F6" s="476"/>
      <c r="G6" s="476"/>
      <c r="H6" s="476"/>
      <c r="I6" s="476"/>
      <c r="J6" s="476"/>
      <c r="K6" s="476"/>
      <c r="L6" s="476"/>
      <c r="M6" s="476"/>
      <c r="N6" s="476"/>
      <c r="O6" s="476"/>
      <c r="P6" s="476"/>
      <c r="Q6" s="476"/>
      <c r="R6" s="712"/>
    </row>
    <row r="7" spans="2:67" ht="14.25" customHeight="1" thickBot="1">
      <c r="B7" s="712"/>
      <c r="C7" s="1"/>
      <c r="D7" s="1"/>
      <c r="E7" s="1"/>
      <c r="O7" s="1"/>
      <c r="P7" s="1"/>
      <c r="R7" s="712"/>
    </row>
    <row r="8" spans="2:67" ht="25" customHeight="1">
      <c r="B8" s="712"/>
      <c r="C8" s="357" t="s">
        <v>244</v>
      </c>
      <c r="D8" s="358"/>
      <c r="E8" s="358"/>
      <c r="F8" s="358"/>
      <c r="G8" s="358"/>
      <c r="H8" s="358"/>
      <c r="I8" s="358"/>
      <c r="J8" s="358"/>
      <c r="K8" s="358"/>
      <c r="L8" s="358"/>
      <c r="M8" s="358"/>
      <c r="N8" s="358"/>
      <c r="O8" s="358"/>
      <c r="P8" s="358"/>
      <c r="Q8" s="358"/>
      <c r="R8" s="712"/>
      <c r="S8" s="1"/>
      <c r="T8" s="24"/>
      <c r="U8" s="24"/>
      <c r="V8" s="24"/>
      <c r="W8" s="24"/>
      <c r="Y8" s="359" t="s">
        <v>163</v>
      </c>
      <c r="Z8" s="509"/>
      <c r="AA8" s="509"/>
      <c r="AB8" s="509"/>
      <c r="AC8" s="597" t="str">
        <f>IF(BG58=0,BP78,IF(BG58=1,BP83,BP88))</f>
        <v>エラー：未入力箇所があります。色付き（薄い黄色）のセルを順番通りに入力してください。入力が完了すると、該当学生の総合認定のセルに色（濃い黄色）がつきます。</v>
      </c>
      <c r="AD8" s="598"/>
      <c r="AE8" s="598"/>
      <c r="AF8" s="598"/>
      <c r="AG8" s="598"/>
      <c r="AH8" s="598"/>
      <c r="AI8" s="598"/>
      <c r="AJ8" s="598"/>
      <c r="AK8" s="598"/>
      <c r="AL8" s="598"/>
      <c r="AM8" s="598"/>
      <c r="AN8" s="598"/>
      <c r="AO8" s="598"/>
      <c r="AP8" s="598"/>
      <c r="AQ8" s="598"/>
      <c r="AR8" s="598"/>
      <c r="AS8" s="598"/>
      <c r="AT8" s="598"/>
      <c r="AU8" s="598"/>
      <c r="AV8" s="598"/>
      <c r="AW8" s="598"/>
      <c r="AX8" s="598"/>
      <c r="AY8" s="599"/>
      <c r="BH8" s="1" t="s">
        <v>109</v>
      </c>
    </row>
    <row r="9" spans="2:67" ht="25" customHeight="1">
      <c r="B9" s="712"/>
      <c r="C9" s="358"/>
      <c r="D9" s="358"/>
      <c r="E9" s="358"/>
      <c r="F9" s="358"/>
      <c r="G9" s="358"/>
      <c r="H9" s="358"/>
      <c r="I9" s="358"/>
      <c r="J9" s="358"/>
      <c r="K9" s="358"/>
      <c r="L9" s="358"/>
      <c r="M9" s="358"/>
      <c r="N9" s="358"/>
      <c r="O9" s="358"/>
      <c r="P9" s="358"/>
      <c r="Q9" s="358"/>
      <c r="R9" s="712"/>
      <c r="S9" s="1"/>
      <c r="T9" s="24"/>
      <c r="U9" s="24"/>
      <c r="V9" s="24"/>
      <c r="W9" s="24"/>
      <c r="Y9" s="361"/>
      <c r="Z9" s="511"/>
      <c r="AA9" s="511"/>
      <c r="AB9" s="511"/>
      <c r="AC9" s="600"/>
      <c r="AD9" s="416"/>
      <c r="AE9" s="416"/>
      <c r="AF9" s="416"/>
      <c r="AG9" s="416"/>
      <c r="AH9" s="416"/>
      <c r="AI9" s="416"/>
      <c r="AJ9" s="416"/>
      <c r="AK9" s="416"/>
      <c r="AL9" s="416"/>
      <c r="AM9" s="416"/>
      <c r="AN9" s="416"/>
      <c r="AO9" s="416"/>
      <c r="AP9" s="416"/>
      <c r="AQ9" s="416"/>
      <c r="AR9" s="416"/>
      <c r="AS9" s="416"/>
      <c r="AT9" s="416"/>
      <c r="AU9" s="416"/>
      <c r="AV9" s="416"/>
      <c r="AW9" s="416"/>
      <c r="AX9" s="416"/>
      <c r="AY9" s="601"/>
    </row>
    <row r="10" spans="2:67" ht="14.25" customHeight="1">
      <c r="B10" s="712"/>
      <c r="F10" s="11"/>
      <c r="G10" s="11"/>
      <c r="O10" s="1"/>
      <c r="P10" s="56"/>
      <c r="R10" s="712"/>
      <c r="S10" s="1"/>
      <c r="T10" s="24"/>
      <c r="U10" s="24"/>
      <c r="V10" s="24"/>
      <c r="W10" s="24"/>
      <c r="Y10" s="361"/>
      <c r="Z10" s="511"/>
      <c r="AA10" s="511"/>
      <c r="AB10" s="511"/>
      <c r="AC10" s="600"/>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601"/>
    </row>
    <row r="11" spans="2:67" ht="14.25" customHeight="1">
      <c r="B11" s="712"/>
      <c r="C11" s="605" t="s">
        <v>43</v>
      </c>
      <c r="D11" s="605"/>
      <c r="E11" s="605"/>
      <c r="F11" s="605"/>
      <c r="G11" s="605"/>
      <c r="H11" s="606"/>
      <c r="I11" s="607"/>
      <c r="J11" s="607"/>
      <c r="K11" s="607"/>
      <c r="L11" s="607"/>
      <c r="M11" s="595"/>
      <c r="N11" s="596" t="s">
        <v>171</v>
      </c>
      <c r="O11" s="596"/>
      <c r="P11" s="596"/>
      <c r="Q11" s="266"/>
      <c r="R11" s="712"/>
      <c r="S11" s="1"/>
      <c r="T11" s="24"/>
      <c r="U11" s="24"/>
      <c r="V11" s="24"/>
      <c r="W11" s="24"/>
      <c r="Y11" s="361"/>
      <c r="Z11" s="511"/>
      <c r="AA11" s="511"/>
      <c r="AB11" s="511"/>
      <c r="AC11" s="600"/>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601"/>
      <c r="BO11" s="1" t="s">
        <v>226</v>
      </c>
    </row>
    <row r="12" spans="2:67" ht="14.25" customHeight="1" thickBot="1">
      <c r="B12" s="712"/>
      <c r="C12" s="605"/>
      <c r="D12" s="605"/>
      <c r="E12" s="605"/>
      <c r="F12" s="605"/>
      <c r="G12" s="605"/>
      <c r="H12" s="607"/>
      <c r="I12" s="607"/>
      <c r="J12" s="607"/>
      <c r="K12" s="607"/>
      <c r="L12" s="607"/>
      <c r="M12" s="595"/>
      <c r="N12" s="596"/>
      <c r="O12" s="596"/>
      <c r="P12" s="596"/>
      <c r="Q12" s="266"/>
      <c r="R12" s="712"/>
      <c r="S12" s="1"/>
      <c r="T12" s="24"/>
      <c r="U12" s="24"/>
      <c r="V12" s="24"/>
      <c r="W12" s="24"/>
      <c r="Y12" s="513"/>
      <c r="Z12" s="514"/>
      <c r="AA12" s="514"/>
      <c r="AB12" s="514"/>
      <c r="AC12" s="602"/>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4"/>
      <c r="BJ12" s="1" t="s">
        <v>197</v>
      </c>
      <c r="BO12" s="1" t="str">
        <f>BJ12</f>
        <v>継続</v>
      </c>
    </row>
    <row r="13" spans="2:67" ht="14.25" customHeight="1">
      <c r="B13" s="712"/>
      <c r="C13" s="32"/>
      <c r="D13" s="32"/>
      <c r="E13" s="32"/>
      <c r="F13" s="32"/>
      <c r="G13" s="32"/>
      <c r="H13" s="32"/>
      <c r="I13" s="32"/>
      <c r="J13" s="32"/>
      <c r="K13" s="32"/>
      <c r="L13" s="32"/>
      <c r="M13" s="32"/>
      <c r="N13" s="56"/>
      <c r="O13" s="1"/>
      <c r="P13" s="1"/>
      <c r="Q13" s="1"/>
      <c r="R13" s="712"/>
      <c r="S13" s="1"/>
      <c r="T13" s="24"/>
      <c r="U13" s="24"/>
      <c r="V13" s="24"/>
      <c r="W13" s="24"/>
      <c r="Y13" s="359" t="s">
        <v>118</v>
      </c>
      <c r="Z13" s="360"/>
      <c r="AA13" s="360"/>
      <c r="AB13" s="360"/>
      <c r="AC13" s="597" t="str">
        <f>IF(BG58=0,"未入力箇所があります。","該当奨学生の総合認定は「"&amp;CLEAN(VLOOKUP(1,BG18:CG57,5,FALSE)&amp;"」です。"))</f>
        <v>未入力箇所があります。</v>
      </c>
      <c r="AD13" s="598"/>
      <c r="AE13" s="598"/>
      <c r="AF13" s="598"/>
      <c r="AG13" s="598"/>
      <c r="AH13" s="598"/>
      <c r="AI13" s="598"/>
      <c r="AJ13" s="598"/>
      <c r="AK13" s="598"/>
      <c r="AL13" s="598"/>
      <c r="AM13" s="598"/>
      <c r="AN13" s="598"/>
      <c r="AO13" s="598"/>
      <c r="AP13" s="598"/>
      <c r="AQ13" s="598"/>
      <c r="AR13" s="598"/>
      <c r="AS13" s="598"/>
      <c r="AT13" s="598"/>
      <c r="AU13" s="598"/>
      <c r="AV13" s="598"/>
      <c r="AW13" s="598"/>
      <c r="AX13" s="598"/>
      <c r="AY13" s="599"/>
      <c r="BG13" s="1" t="s">
        <v>58</v>
      </c>
      <c r="BJ13" s="1" t="s">
        <v>198</v>
      </c>
      <c r="BO13" s="1" t="str">
        <f>IF(OR(H11="警告",H11="停止"),"",BJ13)</f>
        <v>警告</v>
      </c>
    </row>
    <row r="14" spans="2:67" ht="14.25" customHeight="1">
      <c r="B14" s="712"/>
      <c r="C14" s="592" t="s">
        <v>85</v>
      </c>
      <c r="D14" s="592"/>
      <c r="E14" s="592"/>
      <c r="F14" s="592"/>
      <c r="G14" s="592"/>
      <c r="H14" s="592"/>
      <c r="I14" s="592"/>
      <c r="J14" s="592"/>
      <c r="K14" s="592"/>
      <c r="L14" s="592"/>
      <c r="M14" s="32"/>
      <c r="N14" s="56"/>
      <c r="P14" s="1"/>
      <c r="Q14" s="1"/>
      <c r="R14" s="712"/>
      <c r="S14" s="1"/>
      <c r="T14" s="24"/>
      <c r="U14" s="24"/>
      <c r="V14" s="24"/>
      <c r="W14" s="24"/>
      <c r="Y14" s="363"/>
      <c r="Z14" s="362"/>
      <c r="AA14" s="362"/>
      <c r="AB14" s="362"/>
      <c r="AC14" s="600"/>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601"/>
      <c r="BE14" s="1" t="s">
        <v>82</v>
      </c>
      <c r="BF14" s="1" t="str">
        <f>IF(AND($H$11&lt;&gt;"",$B$18="✔"),"継続","")</f>
        <v/>
      </c>
      <c r="BG14" s="1" t="s">
        <v>94</v>
      </c>
      <c r="BJ14" s="1" t="s">
        <v>199</v>
      </c>
      <c r="BO14" s="1" t="str">
        <f>IF(OR(H11="なし",H11="継続",H11="停止"),"",BJ14)</f>
        <v>停止</v>
      </c>
    </row>
    <row r="15" spans="2:67" ht="14.25" customHeight="1" thickBot="1">
      <c r="B15" s="712"/>
      <c r="C15" s="81"/>
      <c r="D15" s="81"/>
      <c r="E15" s="81"/>
      <c r="F15" s="81"/>
      <c r="G15" s="81"/>
      <c r="H15" s="81"/>
      <c r="I15" s="81"/>
      <c r="J15" s="81"/>
      <c r="K15" s="32"/>
      <c r="L15" s="32"/>
      <c r="M15" s="32"/>
      <c r="N15" s="56"/>
      <c r="P15" s="1"/>
      <c r="Q15" s="1"/>
      <c r="R15" s="712"/>
      <c r="S15" s="1"/>
      <c r="T15" s="1"/>
      <c r="Y15" s="364"/>
      <c r="Z15" s="365"/>
      <c r="AA15" s="365"/>
      <c r="AB15" s="365"/>
      <c r="AC15" s="602"/>
      <c r="AD15" s="603"/>
      <c r="AE15" s="603"/>
      <c r="AF15" s="603"/>
      <c r="AG15" s="603"/>
      <c r="AH15" s="603"/>
      <c r="AI15" s="603"/>
      <c r="AJ15" s="603"/>
      <c r="AK15" s="603"/>
      <c r="AL15" s="603"/>
      <c r="AM15" s="603"/>
      <c r="AN15" s="603"/>
      <c r="AO15" s="603"/>
      <c r="AP15" s="603"/>
      <c r="AQ15" s="603"/>
      <c r="AR15" s="603"/>
      <c r="AS15" s="603"/>
      <c r="AT15" s="603"/>
      <c r="AU15" s="603"/>
      <c r="AV15" s="603"/>
      <c r="AW15" s="603"/>
      <c r="AX15" s="603"/>
      <c r="AY15" s="604"/>
      <c r="BF15" s="1" t="str">
        <f>IF(H11="警告","停止",IF(H11="停止","",IF(AND($H$11&lt;&gt;"",$B$18="✔"),"警告","")))</f>
        <v/>
      </c>
      <c r="BG15" s="1" t="s">
        <v>83</v>
      </c>
      <c r="BJ15" s="1" t="s">
        <v>200</v>
      </c>
      <c r="BO15" s="1" t="str">
        <f t="shared" ref="BO15:BO16" si="0">BJ15</f>
        <v>廃止（返還不要）</v>
      </c>
    </row>
    <row r="16" spans="2:67" ht="14.25" customHeight="1">
      <c r="B16" s="712"/>
      <c r="C16" s="593"/>
      <c r="D16" s="593"/>
      <c r="E16" s="593"/>
      <c r="F16" s="593"/>
      <c r="G16" s="593"/>
      <c r="H16" s="593"/>
      <c r="I16" s="593"/>
      <c r="J16" s="593"/>
      <c r="K16" s="593"/>
      <c r="L16" s="593"/>
      <c r="M16" s="593"/>
      <c r="N16" s="593"/>
      <c r="P16" s="1"/>
      <c r="Q16" s="1"/>
      <c r="R16" s="712"/>
      <c r="S16" s="1"/>
      <c r="T16" s="1"/>
      <c r="BF16" s="1" t="str">
        <f>IF(AND($H$11&lt;&gt;"",$B$18="✔"),"廃止
（返還不要）","")</f>
        <v/>
      </c>
      <c r="BG16" s="1" t="s">
        <v>65</v>
      </c>
      <c r="BJ16" s="1" t="s">
        <v>201</v>
      </c>
      <c r="BO16" s="1" t="str">
        <f t="shared" si="0"/>
        <v>廃止（返還必要）</v>
      </c>
    </row>
    <row r="17" spans="1:90" ht="14.25" customHeight="1" thickBot="1">
      <c r="B17" s="1"/>
      <c r="C17" s="594" t="s">
        <v>59</v>
      </c>
      <c r="D17" s="594"/>
      <c r="E17" s="594"/>
      <c r="F17" s="594"/>
      <c r="G17" s="594"/>
      <c r="H17" s="594"/>
      <c r="I17" s="594"/>
      <c r="J17" s="594"/>
      <c r="K17" s="594"/>
      <c r="L17" s="594"/>
      <c r="M17" s="594"/>
      <c r="N17" s="594"/>
      <c r="P17" s="1"/>
      <c r="Q17" s="1"/>
      <c r="R17" s="1"/>
      <c r="S17" s="1"/>
      <c r="T17" s="1"/>
      <c r="AV17" s="581" t="s">
        <v>86</v>
      </c>
      <c r="AW17" s="581"/>
      <c r="AX17" s="581"/>
      <c r="AY17" s="581"/>
      <c r="CH17" s="1" t="s">
        <v>227</v>
      </c>
      <c r="CI17" s="1" t="s">
        <v>228</v>
      </c>
      <c r="CJ17" s="1" t="s">
        <v>229</v>
      </c>
      <c r="CK17" s="1" t="s">
        <v>230</v>
      </c>
    </row>
    <row r="18" spans="1:90" ht="14.25" customHeight="1">
      <c r="B18" s="615"/>
      <c r="C18" s="618" t="s">
        <v>31</v>
      </c>
      <c r="D18" s="618"/>
      <c r="E18" s="619"/>
      <c r="F18" s="622" t="s">
        <v>84</v>
      </c>
      <c r="G18" s="623"/>
      <c r="H18" s="623"/>
      <c r="I18" s="623"/>
      <c r="J18" s="623"/>
      <c r="K18" s="623"/>
      <c r="L18" s="623"/>
      <c r="M18" s="624"/>
      <c r="N18" s="631" t="s">
        <v>80</v>
      </c>
      <c r="P18" s="1"/>
      <c r="Q18" s="1"/>
      <c r="R18" s="1"/>
      <c r="S18" s="1"/>
      <c r="T18" s="1"/>
      <c r="AE18" s="634" t="str">
        <f>IF(AND(H11&lt;&gt;"",B18="✔"),"✔","")</f>
        <v/>
      </c>
      <c r="AF18" s="634"/>
      <c r="AG18" s="635" t="s">
        <v>61</v>
      </c>
      <c r="AH18" s="636" t="s">
        <v>184</v>
      </c>
      <c r="AI18" s="637"/>
      <c r="AJ18" s="637"/>
      <c r="AK18" s="637"/>
      <c r="AL18" s="637"/>
      <c r="AM18" s="637"/>
      <c r="AN18" s="637"/>
      <c r="AO18" s="637"/>
      <c r="AP18" s="637"/>
      <c r="AQ18" s="637"/>
      <c r="AR18" s="637"/>
      <c r="AS18" s="637"/>
      <c r="AT18" s="638"/>
      <c r="AU18" s="644" t="s">
        <v>75</v>
      </c>
      <c r="AV18" s="645" t="s">
        <v>246</v>
      </c>
      <c r="AW18" s="646"/>
      <c r="AX18" s="646"/>
      <c r="AY18" s="647"/>
      <c r="BE18" s="559" t="str">
        <f>IF(AV18="","",AE18)</f>
        <v/>
      </c>
      <c r="BF18" s="559"/>
      <c r="BG18" s="559">
        <f>IF(BE18="✔",1,0)</f>
        <v>0</v>
      </c>
      <c r="BH18" s="559"/>
      <c r="BI18" s="559" t="s">
        <v>86</v>
      </c>
      <c r="BJ18" s="559"/>
      <c r="BK18" s="548" t="str">
        <f>AV18</f>
        <v>廃止（返還必要）</v>
      </c>
      <c r="BL18" s="548"/>
      <c r="BM18" s="548"/>
      <c r="BN18" s="548"/>
      <c r="BO18" s="548"/>
      <c r="BP18" s="559"/>
      <c r="BQ18" s="559"/>
      <c r="BR18" s="559"/>
      <c r="BS18" s="559"/>
      <c r="BT18" s="559"/>
      <c r="BU18" s="559"/>
      <c r="BV18" s="559"/>
      <c r="BW18" s="559"/>
      <c r="BX18" s="559"/>
      <c r="BY18" s="559"/>
      <c r="BZ18" s="559"/>
      <c r="CA18" s="559"/>
      <c r="CB18" s="559"/>
      <c r="CC18" s="559"/>
      <c r="CD18" s="559"/>
      <c r="CE18" s="559"/>
      <c r="CF18" s="559"/>
      <c r="CG18" s="559"/>
      <c r="CH18" s="559">
        <f>IF(AND(H11="継続",AV18="停止"),0,1)</f>
        <v>1</v>
      </c>
      <c r="CI18" s="559">
        <f>IF(AND(H11="警告",AV18="警告"),0,1)</f>
        <v>1</v>
      </c>
      <c r="CJ18" s="559">
        <f>IF(AND(H11="停止",AV18="警告"),0,1)</f>
        <v>1</v>
      </c>
      <c r="CK18" s="588">
        <f>IF(AND(H11="停止",AV18="停止"),0,1)</f>
        <v>1</v>
      </c>
      <c r="CL18" s="589">
        <f>BG18*CH18*CI18*CK18*CJ18</f>
        <v>0</v>
      </c>
    </row>
    <row r="19" spans="1:90" ht="14.25" customHeight="1" thickBot="1">
      <c r="B19" s="616"/>
      <c r="C19" s="559"/>
      <c r="D19" s="559"/>
      <c r="E19" s="588"/>
      <c r="F19" s="625"/>
      <c r="G19" s="626"/>
      <c r="H19" s="626"/>
      <c r="I19" s="626"/>
      <c r="J19" s="626"/>
      <c r="K19" s="626"/>
      <c r="L19" s="626"/>
      <c r="M19" s="627"/>
      <c r="N19" s="632"/>
      <c r="O19" s="41" t="s">
        <v>64</v>
      </c>
      <c r="P19" s="42"/>
      <c r="Q19" s="42"/>
      <c r="R19" s="42"/>
      <c r="S19" s="42"/>
      <c r="T19" s="42"/>
      <c r="U19" s="42"/>
      <c r="V19" s="42"/>
      <c r="W19" s="42"/>
      <c r="X19" s="42"/>
      <c r="Y19" s="42"/>
      <c r="Z19" s="42"/>
      <c r="AA19" s="42"/>
      <c r="AB19" s="42"/>
      <c r="AC19" s="42"/>
      <c r="AD19" s="270"/>
      <c r="AE19" s="634"/>
      <c r="AF19" s="634"/>
      <c r="AG19" s="635"/>
      <c r="AH19" s="639"/>
      <c r="AI19" s="432"/>
      <c r="AJ19" s="432"/>
      <c r="AK19" s="432"/>
      <c r="AL19" s="432"/>
      <c r="AM19" s="432"/>
      <c r="AN19" s="432"/>
      <c r="AO19" s="432"/>
      <c r="AP19" s="432"/>
      <c r="AQ19" s="432"/>
      <c r="AR19" s="432"/>
      <c r="AS19" s="432"/>
      <c r="AT19" s="640"/>
      <c r="AU19" s="644"/>
      <c r="AV19" s="648"/>
      <c r="AW19" s="649"/>
      <c r="AX19" s="649"/>
      <c r="AY19" s="650"/>
      <c r="BE19" s="559"/>
      <c r="BF19" s="559"/>
      <c r="BG19" s="559"/>
      <c r="BH19" s="559"/>
      <c r="BI19" s="559"/>
      <c r="BJ19" s="559"/>
      <c r="BK19" s="548"/>
      <c r="BL19" s="548"/>
      <c r="BM19" s="548"/>
      <c r="BN19" s="548"/>
      <c r="BO19" s="548"/>
      <c r="BP19" s="559"/>
      <c r="BQ19" s="559"/>
      <c r="BR19" s="559"/>
      <c r="BS19" s="559"/>
      <c r="BT19" s="559"/>
      <c r="BU19" s="559"/>
      <c r="BV19" s="559"/>
      <c r="BW19" s="559"/>
      <c r="BX19" s="559"/>
      <c r="BY19" s="559"/>
      <c r="BZ19" s="559"/>
      <c r="CA19" s="559"/>
      <c r="CB19" s="559"/>
      <c r="CC19" s="559"/>
      <c r="CD19" s="559"/>
      <c r="CE19" s="559"/>
      <c r="CF19" s="559"/>
      <c r="CG19" s="559"/>
      <c r="CH19" s="559"/>
      <c r="CI19" s="559"/>
      <c r="CJ19" s="559"/>
      <c r="CK19" s="588"/>
      <c r="CL19" s="590"/>
    </row>
    <row r="20" spans="1:90" ht="14.25" customHeight="1" thickTop="1" thickBot="1">
      <c r="B20" s="617"/>
      <c r="C20" s="620"/>
      <c r="D20" s="620"/>
      <c r="E20" s="621"/>
      <c r="F20" s="628"/>
      <c r="G20" s="629"/>
      <c r="H20" s="629"/>
      <c r="I20" s="629"/>
      <c r="J20" s="629"/>
      <c r="K20" s="629"/>
      <c r="L20" s="629"/>
      <c r="M20" s="630"/>
      <c r="N20" s="633"/>
      <c r="O20" s="34"/>
      <c r="P20" s="34"/>
      <c r="Q20" s="34"/>
      <c r="R20" s="34"/>
      <c r="S20" s="34"/>
      <c r="T20" s="34"/>
      <c r="U20" s="34"/>
      <c r="V20" s="34"/>
      <c r="W20" s="34"/>
      <c r="X20" s="34"/>
      <c r="Y20" s="34"/>
      <c r="Z20" s="34"/>
      <c r="AA20" s="34"/>
      <c r="AB20" s="34"/>
      <c r="AC20" s="34"/>
      <c r="AD20" s="34"/>
      <c r="AE20" s="634"/>
      <c r="AF20" s="634"/>
      <c r="AG20" s="635"/>
      <c r="AH20" s="639"/>
      <c r="AI20" s="432"/>
      <c r="AJ20" s="432"/>
      <c r="AK20" s="432"/>
      <c r="AL20" s="432"/>
      <c r="AM20" s="432"/>
      <c r="AN20" s="432"/>
      <c r="AO20" s="432"/>
      <c r="AP20" s="432"/>
      <c r="AQ20" s="432"/>
      <c r="AR20" s="432"/>
      <c r="AS20" s="432"/>
      <c r="AT20" s="640"/>
      <c r="AU20" s="644"/>
      <c r="AV20" s="648"/>
      <c r="AW20" s="649"/>
      <c r="AX20" s="649"/>
      <c r="AY20" s="650"/>
      <c r="BE20" s="559"/>
      <c r="BF20" s="559"/>
      <c r="BG20" s="559"/>
      <c r="BH20" s="559"/>
      <c r="BI20" s="559"/>
      <c r="BJ20" s="559"/>
      <c r="BK20" s="548"/>
      <c r="BL20" s="548"/>
      <c r="BM20" s="548"/>
      <c r="BN20" s="548"/>
      <c r="BO20" s="548"/>
      <c r="BP20" s="559"/>
      <c r="BQ20" s="559"/>
      <c r="BR20" s="559"/>
      <c r="BS20" s="559"/>
      <c r="BT20" s="559"/>
      <c r="BU20" s="559"/>
      <c r="BV20" s="559"/>
      <c r="BW20" s="559"/>
      <c r="BX20" s="559"/>
      <c r="BY20" s="559"/>
      <c r="BZ20" s="559"/>
      <c r="CA20" s="559"/>
      <c r="CB20" s="559"/>
      <c r="CC20" s="559"/>
      <c r="CD20" s="559"/>
      <c r="CE20" s="559"/>
      <c r="CF20" s="559"/>
      <c r="CG20" s="559"/>
      <c r="CH20" s="559"/>
      <c r="CI20" s="559"/>
      <c r="CJ20" s="559"/>
      <c r="CK20" s="588"/>
      <c r="CL20" s="590"/>
    </row>
    <row r="21" spans="1:90" ht="14.25" customHeight="1">
      <c r="B21" s="608"/>
      <c r="C21" s="610" t="s">
        <v>63</v>
      </c>
      <c r="D21" s="340"/>
      <c r="E21" s="340"/>
      <c r="F21" s="340"/>
      <c r="G21" s="340"/>
      <c r="H21" s="340"/>
      <c r="I21" s="340"/>
      <c r="J21" s="340"/>
      <c r="K21" s="340"/>
      <c r="L21" s="340"/>
      <c r="M21" s="340"/>
      <c r="N21" s="611"/>
      <c r="O21" s="17" t="s">
        <v>110</v>
      </c>
      <c r="P21" s="17" t="s">
        <v>111</v>
      </c>
      <c r="Q21" s="17"/>
      <c r="R21" s="1"/>
      <c r="S21" s="1"/>
      <c r="T21" s="1"/>
      <c r="AE21" s="634"/>
      <c r="AF21" s="634"/>
      <c r="AG21" s="635"/>
      <c r="AH21" s="639"/>
      <c r="AI21" s="432"/>
      <c r="AJ21" s="432"/>
      <c r="AK21" s="432"/>
      <c r="AL21" s="432"/>
      <c r="AM21" s="432"/>
      <c r="AN21" s="432"/>
      <c r="AO21" s="432"/>
      <c r="AP21" s="432"/>
      <c r="AQ21" s="432"/>
      <c r="AR21" s="432"/>
      <c r="AS21" s="432"/>
      <c r="AT21" s="640"/>
      <c r="AU21" s="644"/>
      <c r="AV21" s="648"/>
      <c r="AW21" s="649"/>
      <c r="AX21" s="649"/>
      <c r="AY21" s="650"/>
      <c r="BE21" s="559"/>
      <c r="BF21" s="559"/>
      <c r="BG21" s="559"/>
      <c r="BH21" s="559"/>
      <c r="BI21" s="559"/>
      <c r="BJ21" s="559"/>
      <c r="BK21" s="548"/>
      <c r="BL21" s="548"/>
      <c r="BM21" s="548"/>
      <c r="BN21" s="548"/>
      <c r="BO21" s="548"/>
      <c r="BP21" s="559"/>
      <c r="BQ21" s="559"/>
      <c r="BR21" s="559"/>
      <c r="BS21" s="559"/>
      <c r="BT21" s="559"/>
      <c r="BU21" s="559"/>
      <c r="BV21" s="559"/>
      <c r="BW21" s="559"/>
      <c r="BX21" s="559"/>
      <c r="BY21" s="559"/>
      <c r="BZ21" s="559"/>
      <c r="CA21" s="559"/>
      <c r="CB21" s="559"/>
      <c r="CC21" s="559"/>
      <c r="CD21" s="559"/>
      <c r="CE21" s="559"/>
      <c r="CF21" s="559"/>
      <c r="CG21" s="559"/>
      <c r="CH21" s="559"/>
      <c r="CI21" s="559"/>
      <c r="CJ21" s="559"/>
      <c r="CK21" s="588"/>
      <c r="CL21" s="590"/>
    </row>
    <row r="22" spans="1:90" ht="14.25" customHeight="1" thickBot="1">
      <c r="B22" s="609"/>
      <c r="C22" s="612"/>
      <c r="D22" s="613"/>
      <c r="E22" s="613"/>
      <c r="F22" s="613"/>
      <c r="G22" s="613"/>
      <c r="H22" s="613"/>
      <c r="I22" s="613"/>
      <c r="J22" s="613"/>
      <c r="K22" s="613"/>
      <c r="L22" s="613"/>
      <c r="M22" s="613"/>
      <c r="N22" s="614"/>
      <c r="O22" s="88" t="str">
        <f>IF(OR(H11="",B18="✔"),"","✔")</f>
        <v/>
      </c>
      <c r="P22" s="88" t="str">
        <f>IF(OR(H11="",B21="✔"),"","✔")</f>
        <v/>
      </c>
      <c r="Q22" s="17"/>
      <c r="R22" s="1"/>
      <c r="S22" s="1"/>
      <c r="T22" s="1"/>
      <c r="AD22" s="3"/>
      <c r="AE22" s="634"/>
      <c r="AF22" s="634"/>
      <c r="AG22" s="635"/>
      <c r="AH22" s="641"/>
      <c r="AI22" s="642"/>
      <c r="AJ22" s="642"/>
      <c r="AK22" s="642"/>
      <c r="AL22" s="642"/>
      <c r="AM22" s="642"/>
      <c r="AN22" s="642"/>
      <c r="AO22" s="642"/>
      <c r="AP22" s="642"/>
      <c r="AQ22" s="642"/>
      <c r="AR22" s="642"/>
      <c r="AS22" s="642"/>
      <c r="AT22" s="643"/>
      <c r="AU22" s="644"/>
      <c r="AV22" s="651"/>
      <c r="AW22" s="652"/>
      <c r="AX22" s="652"/>
      <c r="AY22" s="653"/>
      <c r="BE22" s="559"/>
      <c r="BF22" s="559"/>
      <c r="BG22" s="559"/>
      <c r="BH22" s="559"/>
      <c r="BI22" s="559"/>
      <c r="BJ22" s="559"/>
      <c r="BK22" s="548"/>
      <c r="BL22" s="548"/>
      <c r="BM22" s="548"/>
      <c r="BN22" s="548"/>
      <c r="BO22" s="548"/>
      <c r="BP22" s="559"/>
      <c r="BQ22" s="559"/>
      <c r="BR22" s="559"/>
      <c r="BS22" s="559"/>
      <c r="BT22" s="559"/>
      <c r="BU22" s="559"/>
      <c r="BV22" s="559"/>
      <c r="BW22" s="559"/>
      <c r="BX22" s="559"/>
      <c r="BY22" s="559"/>
      <c r="BZ22" s="559"/>
      <c r="CA22" s="559"/>
      <c r="CB22" s="559"/>
      <c r="CC22" s="559"/>
      <c r="CD22" s="559"/>
      <c r="CE22" s="559"/>
      <c r="CF22" s="559"/>
      <c r="CG22" s="559"/>
      <c r="CH22" s="559"/>
      <c r="CI22" s="559"/>
      <c r="CJ22" s="559"/>
      <c r="CK22" s="588"/>
      <c r="CL22" s="591"/>
    </row>
    <row r="23" spans="1:90" ht="14.25" customHeight="1">
      <c r="B23" s="1"/>
      <c r="C23" s="1"/>
      <c r="D23" s="586" t="s">
        <v>65</v>
      </c>
      <c r="E23" s="563" t="s">
        <v>66</v>
      </c>
      <c r="N23" s="56"/>
      <c r="P23" s="1"/>
      <c r="Q23" s="1"/>
      <c r="R23" s="1"/>
      <c r="S23" s="1"/>
      <c r="T23" s="1"/>
      <c r="AE23" s="394" t="s">
        <v>223</v>
      </c>
      <c r="AF23" s="394"/>
      <c r="AG23" s="394"/>
      <c r="AH23" s="394"/>
      <c r="AI23" s="394"/>
      <c r="AJ23" s="394"/>
      <c r="AK23" s="394"/>
      <c r="AL23" s="394"/>
      <c r="AM23" s="394"/>
      <c r="AN23" s="394"/>
      <c r="AO23" s="394"/>
      <c r="AP23" s="394"/>
      <c r="AQ23" s="394"/>
      <c r="AR23" s="394"/>
      <c r="AS23" s="394"/>
      <c r="AT23" s="394"/>
      <c r="AU23" s="394"/>
      <c r="AV23" s="394"/>
      <c r="AW23" s="394"/>
      <c r="AX23" s="394"/>
      <c r="AY23" s="394"/>
      <c r="BE23" s="559" t="str">
        <f>AS27</f>
        <v/>
      </c>
      <c r="BF23" s="559"/>
      <c r="BG23" s="559">
        <f t="shared" ref="BG23" si="1">IF(BE23="✔",1,0)</f>
        <v>0</v>
      </c>
      <c r="BH23" s="559"/>
      <c r="BI23" s="559" t="s">
        <v>87</v>
      </c>
      <c r="BJ23" s="559"/>
      <c r="BK23" s="548" t="str">
        <f>AV27</f>
        <v>廃止
（返還必要）</v>
      </c>
      <c r="BL23" s="548"/>
      <c r="BM23" s="548"/>
      <c r="BN23" s="548"/>
      <c r="BO23" s="548"/>
      <c r="BP23" s="559"/>
      <c r="BQ23" s="559"/>
      <c r="BR23" s="559"/>
      <c r="BS23" s="559"/>
      <c r="BT23" s="559"/>
      <c r="BU23" s="559"/>
      <c r="BV23" s="559"/>
      <c r="BW23" s="559"/>
      <c r="BX23" s="559"/>
      <c r="BY23" s="559"/>
      <c r="BZ23" s="559"/>
      <c r="CA23" s="559"/>
      <c r="CB23" s="559"/>
      <c r="CC23" s="559"/>
      <c r="CD23" s="559"/>
      <c r="CE23" s="559"/>
      <c r="CF23" s="559"/>
      <c r="CG23" s="559"/>
    </row>
    <row r="24" spans="1:90" ht="14.25" customHeight="1">
      <c r="B24" s="94"/>
      <c r="C24" s="94"/>
      <c r="D24" s="587"/>
      <c r="E24" s="564"/>
      <c r="F24" s="94"/>
      <c r="G24" s="94"/>
      <c r="H24" s="94"/>
      <c r="I24" s="94"/>
      <c r="J24" s="94"/>
      <c r="K24" s="94"/>
      <c r="L24" s="268"/>
      <c r="M24" s="268"/>
      <c r="N24" s="56"/>
      <c r="P24" s="1"/>
      <c r="Q24" s="1"/>
      <c r="R24" s="1"/>
      <c r="S24" s="1"/>
      <c r="T24" s="1"/>
      <c r="AE24" s="394"/>
      <c r="AF24" s="394"/>
      <c r="AG24" s="394"/>
      <c r="AH24" s="394"/>
      <c r="AI24" s="394"/>
      <c r="AJ24" s="394"/>
      <c r="AK24" s="394"/>
      <c r="AL24" s="394"/>
      <c r="AM24" s="394"/>
      <c r="AN24" s="394"/>
      <c r="AO24" s="394"/>
      <c r="AP24" s="394"/>
      <c r="AQ24" s="394"/>
      <c r="AR24" s="394"/>
      <c r="AS24" s="394"/>
      <c r="AT24" s="394"/>
      <c r="AU24" s="394"/>
      <c r="AV24" s="394"/>
      <c r="AW24" s="394"/>
      <c r="AX24" s="394"/>
      <c r="AY24" s="394"/>
      <c r="BE24" s="559"/>
      <c r="BF24" s="559"/>
      <c r="BG24" s="559"/>
      <c r="BH24" s="559"/>
      <c r="BI24" s="559"/>
      <c r="BJ24" s="559"/>
      <c r="BK24" s="548"/>
      <c r="BL24" s="548"/>
      <c r="BM24" s="548"/>
      <c r="BN24" s="548"/>
      <c r="BO24" s="548"/>
      <c r="BP24" s="559"/>
      <c r="BQ24" s="559"/>
      <c r="BR24" s="559"/>
      <c r="BS24" s="559"/>
      <c r="BT24" s="559"/>
      <c r="BU24" s="559"/>
      <c r="BV24" s="559"/>
      <c r="BW24" s="559"/>
      <c r="BX24" s="559"/>
      <c r="BY24" s="559"/>
      <c r="BZ24" s="559"/>
      <c r="CA24" s="559"/>
      <c r="CB24" s="559"/>
      <c r="CC24" s="559"/>
      <c r="CD24" s="559"/>
      <c r="CE24" s="559"/>
      <c r="CF24" s="559"/>
      <c r="CG24" s="559"/>
    </row>
    <row r="25" spans="1:90" ht="14.25" customHeight="1">
      <c r="B25" s="94"/>
      <c r="C25" s="94"/>
      <c r="D25" s="587"/>
      <c r="E25" s="564"/>
      <c r="F25" s="94"/>
      <c r="G25" s="94"/>
      <c r="H25" s="94"/>
      <c r="I25" s="94"/>
      <c r="J25" s="94"/>
      <c r="K25" s="94"/>
      <c r="L25" s="268"/>
      <c r="M25" s="268"/>
      <c r="N25" s="56"/>
      <c r="P25" s="1"/>
      <c r="Q25" s="1"/>
      <c r="R25" s="1"/>
      <c r="S25" s="432" t="s">
        <v>233</v>
      </c>
      <c r="T25" s="432"/>
      <c r="U25" s="432"/>
      <c r="V25" s="432"/>
      <c r="W25" s="432"/>
      <c r="X25" s="432"/>
      <c r="Y25" s="432"/>
      <c r="Z25" s="432"/>
      <c r="AA25" s="432"/>
      <c r="AE25" s="394"/>
      <c r="AF25" s="394"/>
      <c r="AG25" s="394"/>
      <c r="AH25" s="394"/>
      <c r="AI25" s="394"/>
      <c r="AJ25" s="394"/>
      <c r="AK25" s="394"/>
      <c r="AL25" s="394"/>
      <c r="AM25" s="394"/>
      <c r="AN25" s="394"/>
      <c r="AO25" s="394"/>
      <c r="AP25" s="394"/>
      <c r="AQ25" s="394"/>
      <c r="AR25" s="394"/>
      <c r="AS25" s="394"/>
      <c r="AT25" s="394"/>
      <c r="AU25" s="394"/>
      <c r="AV25" s="394"/>
      <c r="AW25" s="394"/>
      <c r="AX25" s="394"/>
      <c r="AY25" s="394"/>
      <c r="BE25" s="559"/>
      <c r="BF25" s="559"/>
      <c r="BG25" s="559"/>
      <c r="BH25" s="559"/>
      <c r="BI25" s="559"/>
      <c r="BJ25" s="559"/>
      <c r="BK25" s="548"/>
      <c r="BL25" s="548"/>
      <c r="BM25" s="548"/>
      <c r="BN25" s="548"/>
      <c r="BO25" s="548"/>
      <c r="BP25" s="559"/>
      <c r="BQ25" s="559"/>
      <c r="BR25" s="559"/>
      <c r="BS25" s="559"/>
      <c r="BT25" s="559"/>
      <c r="BU25" s="559"/>
      <c r="BV25" s="559"/>
      <c r="BW25" s="559"/>
      <c r="BX25" s="559"/>
      <c r="BY25" s="559"/>
      <c r="BZ25" s="559"/>
      <c r="CA25" s="559"/>
      <c r="CB25" s="559"/>
      <c r="CC25" s="559"/>
      <c r="CD25" s="559"/>
      <c r="CE25" s="559"/>
      <c r="CF25" s="559"/>
      <c r="CG25" s="559"/>
    </row>
    <row r="26" spans="1:90" ht="14.25" customHeight="1" thickBot="1">
      <c r="B26" s="1"/>
      <c r="C26" s="558" t="s">
        <v>234</v>
      </c>
      <c r="D26" s="558"/>
      <c r="E26" s="558"/>
      <c r="F26" s="558"/>
      <c r="G26" s="558"/>
      <c r="H26" s="558"/>
      <c r="I26" s="558"/>
      <c r="J26" s="558"/>
      <c r="K26" s="558"/>
      <c r="L26" s="558"/>
      <c r="M26" s="558"/>
      <c r="N26" s="558"/>
      <c r="P26" s="1"/>
      <c r="Q26" s="1"/>
      <c r="R26" s="1"/>
      <c r="S26" s="585"/>
      <c r="T26" s="585"/>
      <c r="U26" s="585"/>
      <c r="V26" s="585"/>
      <c r="W26" s="585"/>
      <c r="X26" s="585"/>
      <c r="Y26" s="585"/>
      <c r="Z26" s="585"/>
      <c r="AA26" s="585"/>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17" t="s">
        <v>185</v>
      </c>
      <c r="BE26" s="559"/>
      <c r="BF26" s="559"/>
      <c r="BG26" s="559"/>
      <c r="BH26" s="559"/>
      <c r="BI26" s="559"/>
      <c r="BJ26" s="559"/>
      <c r="BK26" s="548"/>
      <c r="BL26" s="548"/>
      <c r="BM26" s="548"/>
      <c r="BN26" s="548"/>
      <c r="BO26" s="548"/>
      <c r="BP26" s="559"/>
      <c r="BQ26" s="559"/>
      <c r="BR26" s="559"/>
      <c r="BS26" s="559"/>
      <c r="BT26" s="559"/>
      <c r="BU26" s="559"/>
      <c r="BV26" s="559"/>
      <c r="BW26" s="559"/>
      <c r="BX26" s="559"/>
      <c r="BY26" s="559"/>
      <c r="BZ26" s="559"/>
      <c r="CA26" s="559"/>
      <c r="CB26" s="559"/>
      <c r="CC26" s="559"/>
      <c r="CD26" s="559"/>
      <c r="CE26" s="559"/>
      <c r="CF26" s="559"/>
      <c r="CG26" s="559"/>
    </row>
    <row r="27" spans="1:90" ht="14.25" customHeight="1" thickTop="1">
      <c r="A27" s="389">
        <f>IF(B27="✔",1,0)</f>
        <v>0</v>
      </c>
      <c r="B27" s="654"/>
      <c r="C27" s="656" t="s">
        <v>67</v>
      </c>
      <c r="D27" s="656"/>
      <c r="E27" s="658" t="s">
        <v>392</v>
      </c>
      <c r="F27" s="659"/>
      <c r="G27" s="659"/>
      <c r="H27" s="659"/>
      <c r="I27" s="659"/>
      <c r="J27" s="659"/>
      <c r="K27" s="659"/>
      <c r="L27" s="659"/>
      <c r="M27" s="659"/>
      <c r="N27" s="660" t="s">
        <v>76</v>
      </c>
      <c r="O27" s="1"/>
      <c r="P27" s="1"/>
      <c r="Q27" s="1"/>
      <c r="R27" s="663"/>
      <c r="S27" s="623" t="s">
        <v>179</v>
      </c>
      <c r="T27" s="623"/>
      <c r="U27" s="623"/>
      <c r="V27" s="623"/>
      <c r="W27" s="623"/>
      <c r="X27" s="623"/>
      <c r="Y27" s="623"/>
      <c r="Z27" s="623"/>
      <c r="AA27" s="560" t="s">
        <v>81</v>
      </c>
      <c r="AS27" s="565" t="str">
        <f>IF(OR(AND(H11&lt;&gt;"",B21="✔",A39&gt;0,Q35&gt;0),AND(H11&lt;&gt;"",B21="✔",B39="✔",A57&gt;0,R45="✔",AD51&gt;0,Q35&gt;0)),"✔","")</f>
        <v/>
      </c>
      <c r="AT27" s="566"/>
      <c r="AU27" s="571" t="s">
        <v>61</v>
      </c>
      <c r="AV27" s="572" t="s">
        <v>57</v>
      </c>
      <c r="AW27" s="573"/>
      <c r="AX27" s="573"/>
      <c r="AY27" s="574"/>
      <c r="BE27" s="559"/>
      <c r="BF27" s="559"/>
      <c r="BG27" s="559"/>
      <c r="BH27" s="559"/>
      <c r="BI27" s="559"/>
      <c r="BJ27" s="559"/>
      <c r="BK27" s="548"/>
      <c r="BL27" s="548"/>
      <c r="BM27" s="548"/>
      <c r="BN27" s="548"/>
      <c r="BO27" s="548"/>
      <c r="BP27" s="559"/>
      <c r="BQ27" s="559"/>
      <c r="BR27" s="559"/>
      <c r="BS27" s="559"/>
      <c r="BT27" s="559"/>
      <c r="BU27" s="559"/>
      <c r="BV27" s="559"/>
      <c r="BW27" s="559"/>
      <c r="BX27" s="559"/>
      <c r="BY27" s="559"/>
      <c r="BZ27" s="559"/>
      <c r="CA27" s="559"/>
      <c r="CB27" s="559"/>
      <c r="CC27" s="559"/>
      <c r="CD27" s="559"/>
      <c r="CE27" s="559"/>
      <c r="CF27" s="559"/>
      <c r="CG27" s="559"/>
    </row>
    <row r="28" spans="1:90" ht="14.25" customHeight="1" thickBot="1">
      <c r="A28" s="389"/>
      <c r="B28" s="655"/>
      <c r="C28" s="657"/>
      <c r="D28" s="657"/>
      <c r="E28" s="626"/>
      <c r="F28" s="626"/>
      <c r="G28" s="626"/>
      <c r="H28" s="626"/>
      <c r="I28" s="626"/>
      <c r="J28" s="626"/>
      <c r="K28" s="626"/>
      <c r="L28" s="626"/>
      <c r="M28" s="626"/>
      <c r="N28" s="661"/>
      <c r="O28" s="582" t="s">
        <v>66</v>
      </c>
      <c r="P28" s="583"/>
      <c r="Q28" s="584"/>
      <c r="R28" s="664"/>
      <c r="S28" s="626"/>
      <c r="T28" s="626"/>
      <c r="U28" s="626"/>
      <c r="V28" s="626"/>
      <c r="W28" s="626"/>
      <c r="X28" s="626"/>
      <c r="Y28" s="626"/>
      <c r="Z28" s="626"/>
      <c r="AA28" s="561"/>
      <c r="AB28" s="739" t="s">
        <v>64</v>
      </c>
      <c r="AC28" s="669"/>
      <c r="AD28" s="669"/>
      <c r="AE28" s="669"/>
      <c r="AF28" s="669"/>
      <c r="AG28" s="669"/>
      <c r="AH28" s="669"/>
      <c r="AI28" s="669"/>
      <c r="AJ28" s="669"/>
      <c r="AK28" s="669"/>
      <c r="AL28" s="669"/>
      <c r="AM28" s="669"/>
      <c r="AN28" s="669"/>
      <c r="AO28" s="669"/>
      <c r="AP28" s="669"/>
      <c r="AQ28" s="669"/>
      <c r="AR28" s="670"/>
      <c r="AS28" s="567"/>
      <c r="AT28" s="568"/>
      <c r="AU28" s="571"/>
      <c r="AV28" s="575"/>
      <c r="AW28" s="576"/>
      <c r="AX28" s="576"/>
      <c r="AY28" s="577"/>
      <c r="BE28" s="559" t="str">
        <f>AS34</f>
        <v/>
      </c>
      <c r="BF28" s="559"/>
      <c r="BG28" s="559">
        <f t="shared" ref="BG28" si="2">IF(BE28="✔",1,0)</f>
        <v>0</v>
      </c>
      <c r="BH28" s="559"/>
      <c r="BI28" s="559" t="s">
        <v>88</v>
      </c>
      <c r="BJ28" s="559"/>
      <c r="BK28" s="548" t="str">
        <f>AV34</f>
        <v>廃止
（返還不要）</v>
      </c>
      <c r="BL28" s="548"/>
      <c r="BM28" s="548"/>
      <c r="BN28" s="548"/>
      <c r="BO28" s="548"/>
      <c r="BP28" s="559"/>
      <c r="BQ28" s="559"/>
      <c r="BR28" s="559"/>
      <c r="BS28" s="559"/>
      <c r="BT28" s="559"/>
      <c r="BU28" s="559"/>
      <c r="BV28" s="559"/>
      <c r="BW28" s="559"/>
      <c r="BX28" s="559"/>
      <c r="BY28" s="559"/>
      <c r="BZ28" s="559"/>
      <c r="CA28" s="559"/>
      <c r="CB28" s="559"/>
      <c r="CC28" s="559"/>
      <c r="CD28" s="559"/>
      <c r="CE28" s="559"/>
      <c r="CF28" s="559"/>
      <c r="CG28" s="559"/>
    </row>
    <row r="29" spans="1:90" ht="14.25" customHeight="1" thickTop="1">
      <c r="A29" s="389"/>
      <c r="B29" s="655"/>
      <c r="C29" s="657"/>
      <c r="D29" s="657"/>
      <c r="E29" s="626"/>
      <c r="F29" s="626"/>
      <c r="G29" s="626"/>
      <c r="H29" s="626"/>
      <c r="I29" s="626"/>
      <c r="J29" s="626"/>
      <c r="K29" s="626"/>
      <c r="L29" s="626"/>
      <c r="M29" s="626"/>
      <c r="N29" s="661"/>
      <c r="O29" s="665" t="s">
        <v>79</v>
      </c>
      <c r="P29" s="666"/>
      <c r="Q29" s="667"/>
      <c r="R29" s="664"/>
      <c r="S29" s="626"/>
      <c r="T29" s="626"/>
      <c r="U29" s="626"/>
      <c r="V29" s="626"/>
      <c r="W29" s="626"/>
      <c r="X29" s="626"/>
      <c r="Y29" s="626"/>
      <c r="Z29" s="626"/>
      <c r="AA29" s="561"/>
      <c r="AB29" s="82"/>
      <c r="AC29" s="30"/>
      <c r="AD29" s="30"/>
      <c r="AE29" s="30"/>
      <c r="AF29" s="30"/>
      <c r="AG29" s="30"/>
      <c r="AH29" s="30"/>
      <c r="AI29" s="30"/>
      <c r="AJ29" s="30"/>
      <c r="AK29" s="30"/>
      <c r="AL29" s="30"/>
      <c r="AM29" s="30"/>
      <c r="AN29" s="30"/>
      <c r="AO29" s="30"/>
      <c r="AP29" s="733"/>
      <c r="AQ29" s="733"/>
      <c r="AR29" s="734"/>
      <c r="AS29" s="567"/>
      <c r="AT29" s="568"/>
      <c r="AU29" s="571"/>
      <c r="AV29" s="575"/>
      <c r="AW29" s="576"/>
      <c r="AX29" s="576"/>
      <c r="AY29" s="577"/>
      <c r="BE29" s="559"/>
      <c r="BF29" s="559"/>
      <c r="BG29" s="559"/>
      <c r="BH29" s="559"/>
      <c r="BI29" s="559"/>
      <c r="BJ29" s="559"/>
      <c r="BK29" s="548"/>
      <c r="BL29" s="548"/>
      <c r="BM29" s="548"/>
      <c r="BN29" s="548"/>
      <c r="BO29" s="548"/>
      <c r="BP29" s="559"/>
      <c r="BQ29" s="559"/>
      <c r="BR29" s="559"/>
      <c r="BS29" s="559"/>
      <c r="BT29" s="559"/>
      <c r="BU29" s="559"/>
      <c r="BV29" s="559"/>
      <c r="BW29" s="559"/>
      <c r="BX29" s="559"/>
      <c r="BY29" s="559"/>
      <c r="BZ29" s="559"/>
      <c r="CA29" s="559"/>
      <c r="CB29" s="559"/>
      <c r="CC29" s="559"/>
      <c r="CD29" s="559"/>
      <c r="CE29" s="559"/>
      <c r="CF29" s="559"/>
      <c r="CG29" s="559"/>
    </row>
    <row r="30" spans="1:90" ht="14.25" customHeight="1" thickBot="1">
      <c r="A30" s="389"/>
      <c r="B30" s="655"/>
      <c r="C30" s="657"/>
      <c r="D30" s="657"/>
      <c r="E30" s="626"/>
      <c r="F30" s="626"/>
      <c r="G30" s="626"/>
      <c r="H30" s="626"/>
      <c r="I30" s="626"/>
      <c r="J30" s="626"/>
      <c r="K30" s="626"/>
      <c r="L30" s="626"/>
      <c r="M30" s="626"/>
      <c r="N30" s="661"/>
      <c r="O30" s="1"/>
      <c r="P30" s="1"/>
      <c r="Q30" s="88">
        <f>IF(R27="✔",1,0)</f>
        <v>0</v>
      </c>
      <c r="R30" s="664"/>
      <c r="S30" s="626"/>
      <c r="T30" s="626"/>
      <c r="U30" s="626"/>
      <c r="V30" s="626"/>
      <c r="W30" s="626"/>
      <c r="X30" s="626"/>
      <c r="Y30" s="626"/>
      <c r="Z30" s="626"/>
      <c r="AA30" s="561"/>
      <c r="AB30" s="83"/>
      <c r="AR30" s="3"/>
      <c r="AS30" s="569"/>
      <c r="AT30" s="570"/>
      <c r="AU30" s="571"/>
      <c r="AV30" s="578"/>
      <c r="AW30" s="579"/>
      <c r="AX30" s="579"/>
      <c r="AY30" s="580"/>
      <c r="BE30" s="559"/>
      <c r="BF30" s="559"/>
      <c r="BG30" s="559"/>
      <c r="BH30" s="559"/>
      <c r="BI30" s="559"/>
      <c r="BJ30" s="559"/>
      <c r="BK30" s="548"/>
      <c r="BL30" s="548"/>
      <c r="BM30" s="548"/>
      <c r="BN30" s="548"/>
      <c r="BO30" s="548"/>
      <c r="BP30" s="559"/>
      <c r="BQ30" s="559"/>
      <c r="BR30" s="559"/>
      <c r="BS30" s="559"/>
      <c r="BT30" s="559"/>
      <c r="BU30" s="559"/>
      <c r="BV30" s="559"/>
      <c r="BW30" s="559"/>
      <c r="BX30" s="559"/>
      <c r="BY30" s="559"/>
      <c r="BZ30" s="559"/>
      <c r="CA30" s="559"/>
      <c r="CB30" s="559"/>
      <c r="CC30" s="559"/>
      <c r="CD30" s="559"/>
      <c r="CE30" s="559"/>
      <c r="CF30" s="559"/>
      <c r="CG30" s="559"/>
    </row>
    <row r="31" spans="1:90" ht="14.25" customHeight="1">
      <c r="A31" s="389">
        <f>IF(B31="✔",1,0)</f>
        <v>0</v>
      </c>
      <c r="B31" s="655"/>
      <c r="C31" s="657" t="s">
        <v>68</v>
      </c>
      <c r="D31" s="671"/>
      <c r="E31" s="626" t="s">
        <v>178</v>
      </c>
      <c r="F31" s="626"/>
      <c r="G31" s="626"/>
      <c r="H31" s="626"/>
      <c r="I31" s="626"/>
      <c r="J31" s="626"/>
      <c r="K31" s="626"/>
      <c r="L31" s="626"/>
      <c r="M31" s="626"/>
      <c r="N31" s="661"/>
      <c r="O31" s="1"/>
      <c r="P31" s="1"/>
      <c r="Q31" s="389">
        <f>IF(R31="✔",1,0)</f>
        <v>0</v>
      </c>
      <c r="R31" s="664"/>
      <c r="S31" s="626" t="s">
        <v>48</v>
      </c>
      <c r="T31" s="626"/>
      <c r="U31" s="626"/>
      <c r="V31" s="626"/>
      <c r="W31" s="626"/>
      <c r="X31" s="626"/>
      <c r="Y31" s="626"/>
      <c r="Z31" s="626"/>
      <c r="AA31" s="561"/>
      <c r="BE31" s="559"/>
      <c r="BF31" s="559"/>
      <c r="BG31" s="559"/>
      <c r="BH31" s="559"/>
      <c r="BI31" s="559"/>
      <c r="BJ31" s="559"/>
      <c r="BK31" s="548"/>
      <c r="BL31" s="548"/>
      <c r="BM31" s="548"/>
      <c r="BN31" s="548"/>
      <c r="BO31" s="548"/>
      <c r="BP31" s="559"/>
      <c r="BQ31" s="559"/>
      <c r="BR31" s="559"/>
      <c r="BS31" s="559"/>
      <c r="BT31" s="559"/>
      <c r="BU31" s="559"/>
      <c r="BV31" s="559"/>
      <c r="BW31" s="559"/>
      <c r="BX31" s="559"/>
      <c r="BY31" s="559"/>
      <c r="BZ31" s="559"/>
      <c r="CA31" s="559"/>
      <c r="CB31" s="559"/>
      <c r="CC31" s="559"/>
      <c r="CD31" s="559"/>
      <c r="CE31" s="559"/>
      <c r="CF31" s="559"/>
      <c r="CG31" s="559"/>
    </row>
    <row r="32" spans="1:90" ht="14.25" customHeight="1">
      <c r="A32" s="389"/>
      <c r="B32" s="655"/>
      <c r="C32" s="671"/>
      <c r="D32" s="671"/>
      <c r="E32" s="626"/>
      <c r="F32" s="626"/>
      <c r="G32" s="626"/>
      <c r="H32" s="626"/>
      <c r="I32" s="626"/>
      <c r="J32" s="626"/>
      <c r="K32" s="626"/>
      <c r="L32" s="626"/>
      <c r="M32" s="626"/>
      <c r="N32" s="661"/>
      <c r="O32" s="1"/>
      <c r="P32" s="1"/>
      <c r="Q32" s="389"/>
      <c r="R32" s="664"/>
      <c r="S32" s="626"/>
      <c r="T32" s="626"/>
      <c r="U32" s="626"/>
      <c r="V32" s="626"/>
      <c r="W32" s="626"/>
      <c r="X32" s="626"/>
      <c r="Y32" s="626"/>
      <c r="Z32" s="626"/>
      <c r="AA32" s="561"/>
      <c r="BB32" s="24"/>
      <c r="BC32" s="24"/>
      <c r="BD32" s="24"/>
      <c r="BE32" s="559"/>
      <c r="BF32" s="559"/>
      <c r="BG32" s="559"/>
      <c r="BH32" s="559"/>
      <c r="BI32" s="559"/>
      <c r="BJ32" s="559"/>
      <c r="BK32" s="548"/>
      <c r="BL32" s="548"/>
      <c r="BM32" s="548"/>
      <c r="BN32" s="548"/>
      <c r="BO32" s="548"/>
      <c r="BP32" s="559"/>
      <c r="BQ32" s="559"/>
      <c r="BR32" s="559"/>
      <c r="BS32" s="559"/>
      <c r="BT32" s="559"/>
      <c r="BU32" s="559"/>
      <c r="BV32" s="559"/>
      <c r="BW32" s="559"/>
      <c r="BX32" s="559"/>
      <c r="BY32" s="559"/>
      <c r="BZ32" s="559"/>
      <c r="CA32" s="559"/>
      <c r="CB32" s="559"/>
      <c r="CC32" s="559"/>
      <c r="CD32" s="559"/>
      <c r="CE32" s="559"/>
      <c r="CF32" s="559"/>
      <c r="CG32" s="559"/>
    </row>
    <row r="33" spans="1:107" ht="14.25" customHeight="1" thickBot="1">
      <c r="A33" s="389"/>
      <c r="B33" s="655"/>
      <c r="C33" s="671"/>
      <c r="D33" s="671"/>
      <c r="E33" s="626"/>
      <c r="F33" s="626"/>
      <c r="G33" s="626"/>
      <c r="H33" s="626"/>
      <c r="I33" s="626"/>
      <c r="J33" s="626"/>
      <c r="K33" s="626"/>
      <c r="L33" s="626"/>
      <c r="M33" s="626"/>
      <c r="N33" s="661"/>
      <c r="O33" s="1"/>
      <c r="P33" s="1"/>
      <c r="Q33" s="389"/>
      <c r="R33" s="664"/>
      <c r="S33" s="626"/>
      <c r="T33" s="626"/>
      <c r="U33" s="626"/>
      <c r="V33" s="626"/>
      <c r="W33" s="626"/>
      <c r="X33" s="626"/>
      <c r="Y33" s="626"/>
      <c r="Z33" s="626"/>
      <c r="AA33" s="561"/>
      <c r="AV33" s="581" t="s">
        <v>88</v>
      </c>
      <c r="AW33" s="581"/>
      <c r="AX33" s="581"/>
      <c r="AY33" s="581"/>
      <c r="BE33" s="559" t="str">
        <f>C62</f>
        <v/>
      </c>
      <c r="BF33" s="559"/>
      <c r="BG33" s="559">
        <f t="shared" ref="BG33" si="3">IF(BE33="✔",1,0)</f>
        <v>0</v>
      </c>
      <c r="BH33" s="559"/>
      <c r="BI33" s="559" t="s">
        <v>89</v>
      </c>
      <c r="BJ33" s="559"/>
      <c r="BK33" s="548" t="str">
        <f>F62</f>
        <v>継続</v>
      </c>
      <c r="BL33" s="548"/>
      <c r="BM33" s="548"/>
      <c r="BN33" s="548"/>
      <c r="BO33" s="548"/>
      <c r="BP33" s="559"/>
      <c r="BQ33" s="559"/>
      <c r="BR33" s="559"/>
      <c r="BS33" s="559"/>
      <c r="BT33" s="559"/>
      <c r="BU33" s="559"/>
      <c r="BV33" s="559"/>
      <c r="BW33" s="559"/>
      <c r="BX33" s="559"/>
      <c r="BY33" s="559"/>
      <c r="BZ33" s="559"/>
      <c r="CA33" s="559"/>
      <c r="CB33" s="559"/>
      <c r="CC33" s="559"/>
      <c r="CD33" s="559"/>
      <c r="CE33" s="559"/>
      <c r="CF33" s="559"/>
      <c r="CG33" s="559"/>
    </row>
    <row r="34" spans="1:107" ht="14.25" customHeight="1" thickBot="1">
      <c r="A34" s="389"/>
      <c r="B34" s="655"/>
      <c r="C34" s="671"/>
      <c r="D34" s="671"/>
      <c r="E34" s="626"/>
      <c r="F34" s="626"/>
      <c r="G34" s="626"/>
      <c r="H34" s="626"/>
      <c r="I34" s="626"/>
      <c r="J34" s="626"/>
      <c r="K34" s="626"/>
      <c r="L34" s="626"/>
      <c r="M34" s="626"/>
      <c r="N34" s="661"/>
      <c r="O34" s="1"/>
      <c r="P34" s="1"/>
      <c r="Q34" s="389"/>
      <c r="R34" s="672"/>
      <c r="S34" s="629"/>
      <c r="T34" s="629"/>
      <c r="U34" s="629"/>
      <c r="V34" s="629"/>
      <c r="W34" s="629"/>
      <c r="X34" s="629"/>
      <c r="Y34" s="629"/>
      <c r="Z34" s="629"/>
      <c r="AA34" s="562"/>
      <c r="AS34" s="565" t="str">
        <f>IF(OR(AND(H11&lt;&gt;"",B21="✔",A39&gt;0,R35="✔")),"✔","")</f>
        <v/>
      </c>
      <c r="AT34" s="566"/>
      <c r="AU34" s="571" t="s">
        <v>61</v>
      </c>
      <c r="AV34" s="572" t="s">
        <v>56</v>
      </c>
      <c r="AW34" s="573"/>
      <c r="AX34" s="573"/>
      <c r="AY34" s="574"/>
      <c r="BB34" s="24"/>
      <c r="BC34" s="24"/>
      <c r="BD34" s="24"/>
      <c r="BE34" s="559"/>
      <c r="BF34" s="559"/>
      <c r="BG34" s="559"/>
      <c r="BH34" s="559"/>
      <c r="BI34" s="559"/>
      <c r="BJ34" s="559"/>
      <c r="BK34" s="548"/>
      <c r="BL34" s="548"/>
      <c r="BM34" s="548"/>
      <c r="BN34" s="548"/>
      <c r="BO34" s="548"/>
      <c r="BP34" s="559"/>
      <c r="BQ34" s="559"/>
      <c r="BR34" s="559"/>
      <c r="BS34" s="559"/>
      <c r="BT34" s="559"/>
      <c r="BU34" s="559"/>
      <c r="BV34" s="559"/>
      <c r="BW34" s="559"/>
      <c r="BX34" s="559"/>
      <c r="BY34" s="559"/>
      <c r="BZ34" s="559"/>
      <c r="CA34" s="559"/>
      <c r="CB34" s="559"/>
      <c r="CC34" s="559"/>
      <c r="CD34" s="559"/>
      <c r="CE34" s="559"/>
      <c r="CF34" s="559"/>
      <c r="CG34" s="559"/>
    </row>
    <row r="35" spans="1:107" ht="14.25" customHeight="1" thickBot="1">
      <c r="A35" s="389">
        <f>IF(B35="✔",1,0)</f>
        <v>0</v>
      </c>
      <c r="B35" s="655"/>
      <c r="C35" s="657" t="s">
        <v>69</v>
      </c>
      <c r="D35" s="671"/>
      <c r="E35" s="735" t="s">
        <v>55</v>
      </c>
      <c r="F35" s="626"/>
      <c r="G35" s="626"/>
      <c r="H35" s="626"/>
      <c r="I35" s="626"/>
      <c r="J35" s="626"/>
      <c r="K35" s="626"/>
      <c r="L35" s="626"/>
      <c r="M35" s="626"/>
      <c r="N35" s="661"/>
      <c r="O35" s="1"/>
      <c r="P35" s="1"/>
      <c r="Q35" s="389">
        <f>Q30+Q31</f>
        <v>0</v>
      </c>
      <c r="R35" s="675"/>
      <c r="S35" s="730" t="s">
        <v>238</v>
      </c>
      <c r="T35" s="731"/>
      <c r="U35" s="731"/>
      <c r="V35" s="731"/>
      <c r="W35" s="731"/>
      <c r="X35" s="731"/>
      <c r="Y35" s="731"/>
      <c r="Z35" s="731"/>
      <c r="AA35" s="731"/>
      <c r="AB35" s="668" t="s">
        <v>62</v>
      </c>
      <c r="AC35" s="669"/>
      <c r="AD35" s="669"/>
      <c r="AE35" s="669"/>
      <c r="AF35" s="669"/>
      <c r="AG35" s="669"/>
      <c r="AH35" s="669"/>
      <c r="AI35" s="669"/>
      <c r="AJ35" s="669"/>
      <c r="AK35" s="669"/>
      <c r="AL35" s="669"/>
      <c r="AM35" s="669"/>
      <c r="AN35" s="669"/>
      <c r="AO35" s="669"/>
      <c r="AP35" s="669"/>
      <c r="AQ35" s="669"/>
      <c r="AR35" s="670"/>
      <c r="AS35" s="567"/>
      <c r="AT35" s="568"/>
      <c r="AU35" s="571"/>
      <c r="AV35" s="575"/>
      <c r="AW35" s="576"/>
      <c r="AX35" s="576"/>
      <c r="AY35" s="577"/>
      <c r="BB35" s="24"/>
      <c r="BC35" s="24"/>
      <c r="BD35" s="24"/>
      <c r="BE35" s="559"/>
      <c r="BF35" s="559"/>
      <c r="BG35" s="559"/>
      <c r="BH35" s="559"/>
      <c r="BI35" s="559"/>
      <c r="BJ35" s="559"/>
      <c r="BK35" s="548"/>
      <c r="BL35" s="548"/>
      <c r="BM35" s="548"/>
      <c r="BN35" s="548"/>
      <c r="BO35" s="548"/>
      <c r="BP35" s="559"/>
      <c r="BQ35" s="559"/>
      <c r="BR35" s="559"/>
      <c r="BS35" s="559"/>
      <c r="BT35" s="559"/>
      <c r="BU35" s="559"/>
      <c r="BV35" s="559"/>
      <c r="BW35" s="559"/>
      <c r="BX35" s="559"/>
      <c r="BY35" s="559"/>
      <c r="BZ35" s="559"/>
      <c r="CA35" s="559"/>
      <c r="CB35" s="559"/>
      <c r="CC35" s="559"/>
      <c r="CD35" s="559"/>
      <c r="CE35" s="559"/>
      <c r="CF35" s="559"/>
      <c r="CG35" s="559"/>
    </row>
    <row r="36" spans="1:107" ht="14.25" customHeight="1" thickTop="1">
      <c r="A36" s="389"/>
      <c r="B36" s="655"/>
      <c r="C36" s="671"/>
      <c r="D36" s="671"/>
      <c r="E36" s="626"/>
      <c r="F36" s="626"/>
      <c r="G36" s="626"/>
      <c r="H36" s="626"/>
      <c r="I36" s="626"/>
      <c r="J36" s="626"/>
      <c r="K36" s="626"/>
      <c r="L36" s="626"/>
      <c r="M36" s="626"/>
      <c r="N36" s="661"/>
      <c r="O36" s="1"/>
      <c r="P36" s="1"/>
      <c r="Q36" s="389"/>
      <c r="R36" s="676"/>
      <c r="S36" s="732"/>
      <c r="T36" s="732"/>
      <c r="U36" s="732"/>
      <c r="V36" s="732"/>
      <c r="W36" s="732"/>
      <c r="X36" s="732"/>
      <c r="Y36" s="732"/>
      <c r="Z36" s="732"/>
      <c r="AA36" s="732"/>
      <c r="AB36" s="84"/>
      <c r="AC36" s="30"/>
      <c r="AD36" s="30"/>
      <c r="AE36" s="30"/>
      <c r="AF36" s="30"/>
      <c r="AG36" s="30"/>
      <c r="AH36" s="30"/>
      <c r="AI36" s="30"/>
      <c r="AJ36" s="30"/>
      <c r="AK36" s="30"/>
      <c r="AL36" s="30"/>
      <c r="AM36" s="30"/>
      <c r="AN36" s="30"/>
      <c r="AO36" s="30"/>
      <c r="AP36" s="733"/>
      <c r="AQ36" s="733"/>
      <c r="AR36" s="734"/>
      <c r="AS36" s="567"/>
      <c r="AT36" s="568"/>
      <c r="AU36" s="571"/>
      <c r="AV36" s="575"/>
      <c r="AW36" s="576"/>
      <c r="AX36" s="576"/>
      <c r="AY36" s="577"/>
      <c r="BB36" s="24"/>
      <c r="BC36" s="24"/>
      <c r="BD36" s="24"/>
      <c r="BE36" s="559"/>
      <c r="BF36" s="559"/>
      <c r="BG36" s="559"/>
      <c r="BH36" s="559"/>
      <c r="BI36" s="559"/>
      <c r="BJ36" s="559"/>
      <c r="BK36" s="548"/>
      <c r="BL36" s="548"/>
      <c r="BM36" s="548"/>
      <c r="BN36" s="548"/>
      <c r="BO36" s="548"/>
      <c r="BP36" s="559"/>
      <c r="BQ36" s="559"/>
      <c r="BR36" s="559"/>
      <c r="BS36" s="559"/>
      <c r="BT36" s="559"/>
      <c r="BU36" s="559"/>
      <c r="BV36" s="559"/>
      <c r="BW36" s="559"/>
      <c r="BX36" s="559"/>
      <c r="BY36" s="559"/>
      <c r="BZ36" s="559"/>
      <c r="CA36" s="559"/>
      <c r="CB36" s="559"/>
      <c r="CC36" s="559"/>
      <c r="CD36" s="559"/>
      <c r="CE36" s="559"/>
      <c r="CF36" s="559"/>
      <c r="CG36" s="559"/>
    </row>
    <row r="37" spans="1:107" ht="14.25" customHeight="1" thickBot="1">
      <c r="A37" s="389"/>
      <c r="B37" s="655"/>
      <c r="C37" s="671"/>
      <c r="D37" s="671"/>
      <c r="E37" s="626"/>
      <c r="F37" s="626"/>
      <c r="G37" s="626"/>
      <c r="H37" s="626"/>
      <c r="I37" s="626"/>
      <c r="J37" s="626"/>
      <c r="K37" s="626"/>
      <c r="L37" s="626"/>
      <c r="M37" s="626"/>
      <c r="N37" s="661"/>
      <c r="O37" s="1"/>
      <c r="P37" s="22"/>
      <c r="Q37" s="389"/>
      <c r="R37" s="676"/>
      <c r="S37" s="732"/>
      <c r="T37" s="732"/>
      <c r="U37" s="732"/>
      <c r="V37" s="732"/>
      <c r="W37" s="732"/>
      <c r="X37" s="732"/>
      <c r="Y37" s="732"/>
      <c r="Z37" s="732"/>
      <c r="AA37" s="732"/>
      <c r="AB37" s="17" t="s">
        <v>110</v>
      </c>
      <c r="AC37" s="17" t="s">
        <v>111</v>
      </c>
      <c r="AR37" s="29"/>
      <c r="AS37" s="569"/>
      <c r="AT37" s="570"/>
      <c r="AU37" s="571"/>
      <c r="AV37" s="578"/>
      <c r="AW37" s="579"/>
      <c r="AX37" s="579"/>
      <c r="AY37" s="580"/>
      <c r="BB37" s="24"/>
      <c r="BC37" s="24"/>
      <c r="BE37" s="559"/>
      <c r="BF37" s="559"/>
      <c r="BG37" s="559"/>
      <c r="BH37" s="559"/>
      <c r="BI37" s="559"/>
      <c r="BJ37" s="559"/>
      <c r="BK37" s="548"/>
      <c r="BL37" s="548"/>
      <c r="BM37" s="548"/>
      <c r="BN37" s="548"/>
      <c r="BO37" s="548"/>
      <c r="BP37" s="559"/>
      <c r="BQ37" s="559"/>
      <c r="BR37" s="559"/>
      <c r="BS37" s="559"/>
      <c r="BT37" s="559"/>
      <c r="BU37" s="559"/>
      <c r="BV37" s="559"/>
      <c r="BW37" s="559"/>
      <c r="BX37" s="559"/>
      <c r="BY37" s="559"/>
      <c r="BZ37" s="559"/>
      <c r="CA37" s="559"/>
      <c r="CB37" s="559"/>
      <c r="CC37" s="559"/>
      <c r="CD37" s="559"/>
      <c r="CE37" s="559"/>
      <c r="CF37" s="559"/>
      <c r="CG37" s="559"/>
    </row>
    <row r="38" spans="1:107" ht="14.25" customHeight="1" thickBot="1">
      <c r="A38" s="389"/>
      <c r="B38" s="673"/>
      <c r="C38" s="674"/>
      <c r="D38" s="674"/>
      <c r="E38" s="709"/>
      <c r="F38" s="709"/>
      <c r="G38" s="709"/>
      <c r="H38" s="709"/>
      <c r="I38" s="709"/>
      <c r="J38" s="709"/>
      <c r="K38" s="709"/>
      <c r="L38" s="709"/>
      <c r="M38" s="709"/>
      <c r="N38" s="662"/>
      <c r="O38" s="17" t="s">
        <v>110</v>
      </c>
      <c r="P38" s="17" t="s">
        <v>111</v>
      </c>
      <c r="Q38" s="87"/>
      <c r="R38" s="1"/>
      <c r="S38" s="1"/>
      <c r="T38" s="1"/>
      <c r="U38" s="726"/>
      <c r="V38" s="726"/>
      <c r="AB38" s="88" t="str">
        <f>IF(OR(H11="",B21="",A39=0,R27="✔",R31="✔"),"","✔")</f>
        <v/>
      </c>
      <c r="AC38" s="88" t="str">
        <f>IF(OR(H11="",B21="",A39=0,R35="✔"),"","✔")</f>
        <v/>
      </c>
      <c r="BE38" s="559" t="str">
        <f>S62</f>
        <v/>
      </c>
      <c r="BF38" s="559"/>
      <c r="BG38" s="559">
        <f t="shared" ref="BG38" si="4">IF(BE38="✔",1,0)</f>
        <v>0</v>
      </c>
      <c r="BH38" s="559"/>
      <c r="BI38" s="559" t="s">
        <v>90</v>
      </c>
      <c r="BJ38" s="559"/>
      <c r="BK38" s="548" t="str">
        <f>V62</f>
        <v>継続</v>
      </c>
      <c r="BL38" s="548"/>
      <c r="BM38" s="548"/>
      <c r="BN38" s="548"/>
      <c r="BO38" s="548"/>
      <c r="BP38" s="559"/>
      <c r="BQ38" s="559"/>
      <c r="BR38" s="559"/>
      <c r="BS38" s="559"/>
      <c r="BT38" s="559"/>
      <c r="BU38" s="559"/>
      <c r="BV38" s="559"/>
      <c r="BW38" s="559"/>
      <c r="BX38" s="559"/>
      <c r="BY38" s="559"/>
      <c r="BZ38" s="559"/>
      <c r="CA38" s="559"/>
      <c r="CB38" s="559"/>
      <c r="CC38" s="559"/>
      <c r="CD38" s="559"/>
      <c r="CE38" s="559"/>
      <c r="CF38" s="559"/>
      <c r="CG38" s="559"/>
    </row>
    <row r="39" spans="1:107" ht="14.25" customHeight="1" thickTop="1">
      <c r="A39" s="389">
        <f>A27+A31+A35</f>
        <v>0</v>
      </c>
      <c r="B39" s="675"/>
      <c r="C39" s="639" t="s">
        <v>70</v>
      </c>
      <c r="D39" s="432"/>
      <c r="E39" s="432"/>
      <c r="F39" s="432"/>
      <c r="G39" s="432"/>
      <c r="H39" s="432"/>
      <c r="I39" s="432"/>
      <c r="J39" s="432"/>
      <c r="K39" s="432"/>
      <c r="L39" s="432"/>
      <c r="M39" s="432"/>
      <c r="N39" s="640"/>
      <c r="O39" s="88" t="str">
        <f>IF(OR(H11="",B21=""),"",IF(OR(B27="✔",B31="✔",B35="✔"),"","✔"))</f>
        <v/>
      </c>
      <c r="P39" s="88" t="str">
        <f>IF(OR(H11="",B21=""),"",IF(B39="✔","","✔"))</f>
        <v/>
      </c>
      <c r="Q39" s="87"/>
      <c r="R39" s="24"/>
      <c r="S39" s="24"/>
      <c r="T39" s="24"/>
      <c r="U39" s="24"/>
      <c r="X39" s="727"/>
      <c r="AA39" s="727"/>
      <c r="AD39" s="727"/>
      <c r="AG39" s="727"/>
      <c r="AR39" s="29"/>
      <c r="BE39" s="559"/>
      <c r="BF39" s="559"/>
      <c r="BG39" s="559"/>
      <c r="BH39" s="559"/>
      <c r="BI39" s="559"/>
      <c r="BJ39" s="559"/>
      <c r="BK39" s="548"/>
      <c r="BL39" s="548"/>
      <c r="BM39" s="548"/>
      <c r="BN39" s="548"/>
      <c r="BO39" s="548"/>
      <c r="BP39" s="559"/>
      <c r="BQ39" s="559"/>
      <c r="BR39" s="559"/>
      <c r="BS39" s="559"/>
      <c r="BT39" s="559"/>
      <c r="BU39" s="559"/>
      <c r="BV39" s="559"/>
      <c r="BW39" s="559"/>
      <c r="BX39" s="559"/>
      <c r="BY39" s="559"/>
      <c r="BZ39" s="559"/>
      <c r="CA39" s="559"/>
      <c r="CB39" s="559"/>
      <c r="CC39" s="559"/>
      <c r="CD39" s="559"/>
      <c r="CE39" s="559"/>
      <c r="CF39" s="559"/>
      <c r="CG39" s="559"/>
    </row>
    <row r="40" spans="1:107" ht="14.25" customHeight="1">
      <c r="A40" s="389"/>
      <c r="B40" s="676"/>
      <c r="C40" s="641"/>
      <c r="D40" s="642"/>
      <c r="E40" s="642"/>
      <c r="F40" s="642"/>
      <c r="G40" s="642"/>
      <c r="H40" s="642"/>
      <c r="I40" s="642"/>
      <c r="J40" s="642"/>
      <c r="K40" s="642"/>
      <c r="L40" s="642"/>
      <c r="M40" s="642"/>
      <c r="N40" s="643"/>
      <c r="O40" s="89"/>
      <c r="P40" s="89"/>
      <c r="Q40" s="22"/>
      <c r="R40" s="24"/>
      <c r="S40" s="24"/>
      <c r="T40" s="24"/>
      <c r="U40" s="24"/>
      <c r="V40" s="78"/>
      <c r="W40" s="24"/>
      <c r="X40" s="727"/>
      <c r="Y40" s="265"/>
      <c r="Z40" s="265"/>
      <c r="AA40" s="727"/>
      <c r="AD40" s="727"/>
      <c r="AG40" s="727"/>
      <c r="AK40" s="687"/>
      <c r="AR40" s="29"/>
      <c r="BE40" s="559"/>
      <c r="BF40" s="559"/>
      <c r="BG40" s="559"/>
      <c r="BH40" s="559"/>
      <c r="BI40" s="559"/>
      <c r="BJ40" s="559"/>
      <c r="BK40" s="548"/>
      <c r="BL40" s="548"/>
      <c r="BM40" s="548"/>
      <c r="BN40" s="548"/>
      <c r="BO40" s="548"/>
      <c r="BP40" s="559"/>
      <c r="BQ40" s="559"/>
      <c r="BR40" s="559"/>
      <c r="BS40" s="559"/>
      <c r="BT40" s="559"/>
      <c r="BU40" s="559"/>
      <c r="BV40" s="559"/>
      <c r="BW40" s="559"/>
      <c r="BX40" s="559"/>
      <c r="BY40" s="559"/>
      <c r="BZ40" s="559"/>
      <c r="CA40" s="559"/>
      <c r="CB40" s="559"/>
      <c r="CC40" s="559"/>
      <c r="CD40" s="559"/>
      <c r="CE40" s="559"/>
      <c r="CF40" s="559"/>
      <c r="CG40" s="559"/>
    </row>
    <row r="41" spans="1:107" ht="14.25" customHeight="1">
      <c r="A41" s="85"/>
      <c r="B41" s="1"/>
      <c r="C41" s="1"/>
      <c r="D41" s="586" t="s">
        <v>65</v>
      </c>
      <c r="E41" s="563" t="s">
        <v>66</v>
      </c>
      <c r="L41" s="89"/>
      <c r="M41" s="11"/>
      <c r="O41" s="1"/>
      <c r="P41" s="1"/>
      <c r="Q41" s="1"/>
      <c r="R41" s="24"/>
      <c r="S41" s="1"/>
      <c r="T41" s="1"/>
      <c r="V41" s="78"/>
      <c r="AK41" s="687"/>
      <c r="AR41" s="29"/>
      <c r="AS41" s="269"/>
      <c r="AT41" s="269"/>
      <c r="AU41" s="89"/>
      <c r="AV41" s="89"/>
      <c r="AW41" s="89"/>
      <c r="AX41" s="89"/>
      <c r="BE41" s="559"/>
      <c r="BF41" s="559"/>
      <c r="BG41" s="559"/>
      <c r="BH41" s="559"/>
      <c r="BI41" s="559"/>
      <c r="BJ41" s="559"/>
      <c r="BK41" s="548"/>
      <c r="BL41" s="548"/>
      <c r="BM41" s="548"/>
      <c r="BN41" s="548"/>
      <c r="BO41" s="548"/>
      <c r="BP41" s="559"/>
      <c r="BQ41" s="559"/>
      <c r="BR41" s="559"/>
      <c r="BS41" s="559"/>
      <c r="BT41" s="559"/>
      <c r="BU41" s="559"/>
      <c r="BV41" s="559"/>
      <c r="BW41" s="559"/>
      <c r="BX41" s="559"/>
      <c r="BY41" s="559"/>
      <c r="BZ41" s="559"/>
      <c r="CA41" s="559"/>
      <c r="CB41" s="559"/>
      <c r="CC41" s="559"/>
      <c r="CD41" s="559"/>
      <c r="CE41" s="559"/>
      <c r="CF41" s="559"/>
      <c r="CG41" s="559"/>
    </row>
    <row r="42" spans="1:107" ht="14.25" customHeight="1">
      <c r="A42" s="85"/>
      <c r="B42" s="1"/>
      <c r="C42" s="1"/>
      <c r="D42" s="587"/>
      <c r="E42" s="564"/>
      <c r="L42" s="89"/>
      <c r="M42" s="11"/>
      <c r="O42" s="1"/>
      <c r="P42" s="1"/>
      <c r="Q42" s="1"/>
      <c r="R42" s="1"/>
      <c r="S42" s="1"/>
      <c r="T42" s="1"/>
      <c r="V42" s="78"/>
      <c r="AK42" s="687"/>
      <c r="AR42" s="29"/>
      <c r="AS42" s="269"/>
      <c r="AT42" s="269"/>
      <c r="AU42" s="89"/>
      <c r="AV42" s="89"/>
      <c r="AW42" s="89"/>
      <c r="AX42" s="89"/>
      <c r="BE42" s="559"/>
      <c r="BF42" s="559"/>
      <c r="BG42" s="559"/>
      <c r="BH42" s="559"/>
      <c r="BI42" s="559"/>
      <c r="BJ42" s="559"/>
      <c r="BK42" s="548"/>
      <c r="BL42" s="548"/>
      <c r="BM42" s="548"/>
      <c r="BN42" s="548"/>
      <c r="BO42" s="548"/>
      <c r="BP42" s="559"/>
      <c r="BQ42" s="559"/>
      <c r="BR42" s="559"/>
      <c r="BS42" s="559"/>
      <c r="BT42" s="559"/>
      <c r="BU42" s="559"/>
      <c r="BV42" s="559"/>
      <c r="BW42" s="559"/>
      <c r="BX42" s="559"/>
      <c r="BY42" s="559"/>
      <c r="BZ42" s="559"/>
      <c r="CA42" s="559"/>
      <c r="CB42" s="559"/>
      <c r="CC42" s="559"/>
      <c r="CD42" s="559"/>
      <c r="CE42" s="559"/>
      <c r="CF42" s="559"/>
      <c r="CG42" s="559"/>
    </row>
    <row r="43" spans="1:107" ht="14.25" customHeight="1">
      <c r="A43" s="85"/>
      <c r="B43" s="1"/>
      <c r="C43" s="1"/>
      <c r="D43" s="587"/>
      <c r="E43" s="564"/>
      <c r="L43" s="89"/>
      <c r="M43" s="11"/>
      <c r="O43" s="1"/>
      <c r="P43" s="1"/>
      <c r="Q43" s="1"/>
      <c r="R43" s="1"/>
      <c r="S43" s="1"/>
      <c r="T43" s="1"/>
      <c r="AK43" s="687"/>
      <c r="AX43" s="36"/>
      <c r="BE43" s="559" t="str">
        <f>AS58</f>
        <v/>
      </c>
      <c r="BF43" s="559"/>
      <c r="BG43" s="559">
        <f t="shared" ref="BG43" si="5">IF(BE43="✔",1,0)</f>
        <v>0</v>
      </c>
      <c r="BH43" s="559"/>
      <c r="BI43" s="559" t="s">
        <v>91</v>
      </c>
      <c r="BJ43" s="559"/>
      <c r="BK43" s="548" t="str">
        <f>AV58</f>
        <v>停止</v>
      </c>
      <c r="BL43" s="548"/>
      <c r="BM43" s="548"/>
      <c r="BN43" s="548"/>
      <c r="BO43" s="548"/>
      <c r="BP43" s="559"/>
      <c r="BQ43" s="559"/>
      <c r="BR43" s="559"/>
      <c r="BS43" s="559"/>
      <c r="BT43" s="559"/>
      <c r="BU43" s="559"/>
      <c r="BV43" s="559"/>
      <c r="BW43" s="559"/>
      <c r="BX43" s="559"/>
      <c r="BY43" s="559"/>
      <c r="BZ43" s="559"/>
      <c r="CA43" s="559"/>
      <c r="CB43" s="559"/>
      <c r="CC43" s="559"/>
      <c r="CD43" s="559"/>
      <c r="CE43" s="559"/>
      <c r="CF43" s="559"/>
      <c r="CG43" s="559"/>
    </row>
    <row r="44" spans="1:107" ht="14.25" customHeight="1" thickBot="1">
      <c r="A44" s="85"/>
      <c r="B44" s="1"/>
      <c r="C44" s="677" t="s">
        <v>235</v>
      </c>
      <c r="D44" s="677"/>
      <c r="E44" s="677"/>
      <c r="F44" s="677"/>
      <c r="G44" s="677"/>
      <c r="H44" s="677"/>
      <c r="I44" s="677"/>
      <c r="J44" s="677"/>
      <c r="K44" s="677"/>
      <c r="L44" s="677"/>
      <c r="M44" s="677"/>
      <c r="N44" s="677"/>
      <c r="O44" s="1"/>
      <c r="P44" s="1"/>
      <c r="Q44" s="1"/>
      <c r="R44" s="1"/>
      <c r="S44" s="678" t="s">
        <v>59</v>
      </c>
      <c r="T44" s="678"/>
      <c r="U44" s="678"/>
      <c r="V44" s="678"/>
      <c r="W44" s="678"/>
      <c r="X44" s="678"/>
      <c r="Y44" s="678"/>
      <c r="Z44" s="678"/>
      <c r="AA44" s="678"/>
      <c r="AB44" s="35"/>
      <c r="AJ44" s="137"/>
      <c r="AK44" s="688"/>
      <c r="AV44" s="581" t="s">
        <v>225</v>
      </c>
      <c r="AW44" s="581"/>
      <c r="AX44" s="581"/>
      <c r="AY44" s="581"/>
      <c r="BE44" s="559"/>
      <c r="BF44" s="559"/>
      <c r="BG44" s="559"/>
      <c r="BH44" s="559"/>
      <c r="BI44" s="559"/>
      <c r="BJ44" s="559"/>
      <c r="BK44" s="548"/>
      <c r="BL44" s="548"/>
      <c r="BM44" s="548"/>
      <c r="BN44" s="548"/>
      <c r="BO44" s="548"/>
      <c r="BP44" s="559"/>
      <c r="BQ44" s="559"/>
      <c r="BR44" s="559"/>
      <c r="BS44" s="559"/>
      <c r="BT44" s="559"/>
      <c r="BU44" s="559"/>
      <c r="BV44" s="559"/>
      <c r="BW44" s="559"/>
      <c r="BX44" s="559"/>
      <c r="BY44" s="559"/>
      <c r="BZ44" s="559"/>
      <c r="CA44" s="559"/>
      <c r="CB44" s="559"/>
      <c r="CC44" s="559"/>
      <c r="CD44" s="559"/>
      <c r="CE44" s="559"/>
      <c r="CF44" s="559"/>
      <c r="CG44" s="559"/>
    </row>
    <row r="45" spans="1:107" ht="14.25" customHeight="1" thickTop="1" thickBot="1">
      <c r="A45" s="389">
        <f>IF(B45="✔",1,0)</f>
        <v>0</v>
      </c>
      <c r="B45" s="654"/>
      <c r="C45" s="656" t="s">
        <v>72</v>
      </c>
      <c r="D45" s="656"/>
      <c r="E45" s="659" t="s">
        <v>180</v>
      </c>
      <c r="F45" s="659"/>
      <c r="G45" s="659"/>
      <c r="H45" s="659"/>
      <c r="I45" s="659"/>
      <c r="J45" s="659"/>
      <c r="K45" s="659"/>
      <c r="L45" s="659"/>
      <c r="M45" s="659"/>
      <c r="N45" s="660" t="s">
        <v>76</v>
      </c>
      <c r="O45" s="44" t="s">
        <v>66</v>
      </c>
      <c r="P45" s="44"/>
      <c r="Q45" s="44"/>
      <c r="R45" s="609"/>
      <c r="S45" s="765" t="s">
        <v>236</v>
      </c>
      <c r="T45" s="708"/>
      <c r="U45" s="708"/>
      <c r="V45" s="708"/>
      <c r="W45" s="708"/>
      <c r="X45" s="708"/>
      <c r="Y45" s="708"/>
      <c r="Z45" s="708"/>
      <c r="AA45" s="708"/>
      <c r="AB45" s="45" t="s">
        <v>66</v>
      </c>
      <c r="AC45" s="45"/>
      <c r="AD45" s="45"/>
      <c r="AE45" s="700" t="str">
        <f>IF(AND(H11="警告",B21="✔",B39="✔",OR(B45="✔",B53="✔"),R45="✔"),"✔","")</f>
        <v/>
      </c>
      <c r="AF45" s="701"/>
      <c r="AG45" s="698" t="s">
        <v>60</v>
      </c>
      <c r="AH45" s="623" t="s">
        <v>46</v>
      </c>
      <c r="AI45" s="623"/>
      <c r="AJ45" s="623"/>
      <c r="AK45" s="623"/>
      <c r="AL45" s="623"/>
      <c r="AM45" s="623"/>
      <c r="AN45" s="623"/>
      <c r="AO45" s="699"/>
      <c r="AP45" s="760" t="s">
        <v>222</v>
      </c>
      <c r="AQ45" s="761"/>
      <c r="AR45" s="762"/>
      <c r="AS45" s="565" t="str">
        <f>IF(OR(AE45="✔",AE48="✔"),"✔","")</f>
        <v/>
      </c>
      <c r="AT45" s="566"/>
      <c r="AU45" s="571" t="s">
        <v>61</v>
      </c>
      <c r="AV45" s="572" t="s">
        <v>56</v>
      </c>
      <c r="AW45" s="573"/>
      <c r="AX45" s="573"/>
      <c r="AY45" s="574"/>
      <c r="BE45" s="559"/>
      <c r="BF45" s="559"/>
      <c r="BG45" s="559"/>
      <c r="BH45" s="559"/>
      <c r="BI45" s="559"/>
      <c r="BJ45" s="559"/>
      <c r="BK45" s="548"/>
      <c r="BL45" s="548"/>
      <c r="BM45" s="548"/>
      <c r="BN45" s="548"/>
      <c r="BO45" s="548"/>
      <c r="BP45" s="559"/>
      <c r="BQ45" s="559"/>
      <c r="BR45" s="559"/>
      <c r="BS45" s="559"/>
      <c r="BT45" s="559"/>
      <c r="BU45" s="559"/>
      <c r="BV45" s="559"/>
      <c r="BW45" s="559"/>
      <c r="BX45" s="559"/>
      <c r="BY45" s="559"/>
      <c r="BZ45" s="559"/>
      <c r="CA45" s="559"/>
      <c r="CB45" s="559"/>
      <c r="CC45" s="559"/>
      <c r="CD45" s="559"/>
      <c r="CE45" s="559"/>
      <c r="CF45" s="559"/>
      <c r="CG45" s="559"/>
    </row>
    <row r="46" spans="1:107" ht="14.25" customHeight="1" thickTop="1" thickBot="1">
      <c r="A46" s="389"/>
      <c r="B46" s="655"/>
      <c r="C46" s="657"/>
      <c r="D46" s="657"/>
      <c r="E46" s="626"/>
      <c r="F46" s="626"/>
      <c r="G46" s="626"/>
      <c r="H46" s="626"/>
      <c r="I46" s="626"/>
      <c r="J46" s="626"/>
      <c r="K46" s="626"/>
      <c r="L46" s="626"/>
      <c r="M46" s="626"/>
      <c r="N46" s="661"/>
      <c r="O46" s="46" t="s">
        <v>79</v>
      </c>
      <c r="P46" s="46"/>
      <c r="Q46" s="47"/>
      <c r="R46" s="686"/>
      <c r="S46" s="766"/>
      <c r="T46" s="766"/>
      <c r="U46" s="766"/>
      <c r="V46" s="766"/>
      <c r="W46" s="766"/>
      <c r="X46" s="766"/>
      <c r="Y46" s="766"/>
      <c r="Z46" s="766"/>
      <c r="AA46" s="766"/>
      <c r="AB46" s="48" t="s">
        <v>65</v>
      </c>
      <c r="AC46" s="46"/>
      <c r="AD46" s="46"/>
      <c r="AE46" s="690"/>
      <c r="AF46" s="691"/>
      <c r="AG46" s="635"/>
      <c r="AH46" s="626"/>
      <c r="AI46" s="626"/>
      <c r="AJ46" s="626"/>
      <c r="AK46" s="626"/>
      <c r="AL46" s="626"/>
      <c r="AM46" s="626"/>
      <c r="AN46" s="626"/>
      <c r="AO46" s="695"/>
      <c r="AP46" s="763" t="s">
        <v>79</v>
      </c>
      <c r="AQ46" s="764"/>
      <c r="AR46" s="724"/>
      <c r="AS46" s="567"/>
      <c r="AT46" s="568"/>
      <c r="AU46" s="571"/>
      <c r="AV46" s="575"/>
      <c r="AW46" s="576"/>
      <c r="AX46" s="576"/>
      <c r="AY46" s="577"/>
      <c r="BE46" s="559"/>
      <c r="BF46" s="559"/>
      <c r="BG46" s="559"/>
      <c r="BH46" s="559"/>
      <c r="BI46" s="559"/>
      <c r="BJ46" s="559"/>
      <c r="BK46" s="548"/>
      <c r="BL46" s="548"/>
      <c r="BM46" s="548"/>
      <c r="BN46" s="548"/>
      <c r="BO46" s="548"/>
      <c r="BP46" s="559"/>
      <c r="BQ46" s="559"/>
      <c r="BR46" s="559"/>
      <c r="BS46" s="559"/>
      <c r="BT46" s="559"/>
      <c r="BU46" s="559"/>
      <c r="BV46" s="559"/>
      <c r="BW46" s="559"/>
      <c r="BX46" s="559"/>
      <c r="BY46" s="559"/>
      <c r="BZ46" s="559"/>
      <c r="CA46" s="559"/>
      <c r="CB46" s="559"/>
      <c r="CC46" s="559"/>
      <c r="CD46" s="559"/>
      <c r="CE46" s="559"/>
      <c r="CF46" s="559"/>
      <c r="CG46" s="559"/>
    </row>
    <row r="47" spans="1:107" ht="14.25" customHeight="1">
      <c r="A47" s="389"/>
      <c r="B47" s="655"/>
      <c r="C47" s="657"/>
      <c r="D47" s="657"/>
      <c r="E47" s="626"/>
      <c r="F47" s="626"/>
      <c r="G47" s="626"/>
      <c r="H47" s="626"/>
      <c r="I47" s="626"/>
      <c r="J47" s="626"/>
      <c r="K47" s="626"/>
      <c r="L47" s="626"/>
      <c r="M47" s="626"/>
      <c r="N47" s="661"/>
      <c r="O47" s="1"/>
      <c r="P47" s="1"/>
      <c r="Q47" s="389">
        <f>IF(R47="✔",1,0)</f>
        <v>0</v>
      </c>
      <c r="R47" s="728"/>
      <c r="S47" s="618" t="s">
        <v>49</v>
      </c>
      <c r="T47" s="618"/>
      <c r="U47" s="619"/>
      <c r="V47" s="679" t="s">
        <v>77</v>
      </c>
      <c r="W47" s="434"/>
      <c r="X47" s="434"/>
      <c r="Y47" s="434"/>
      <c r="Z47" s="680"/>
      <c r="AA47" s="683" t="s">
        <v>80</v>
      </c>
      <c r="AB47" s="185" t="str">
        <f>IF(AND(B45="",B49="✔",B53="",H11&lt;&gt;"",B21="✔",B39="✔",R45&lt;&gt;"✔"),"✔","")</f>
        <v/>
      </c>
      <c r="AD47" s="88">
        <f>IF(AE45="✔",1,0)</f>
        <v>0</v>
      </c>
      <c r="AE47" s="690"/>
      <c r="AF47" s="691"/>
      <c r="AG47" s="635"/>
      <c r="AH47" s="626"/>
      <c r="AI47" s="626"/>
      <c r="AJ47" s="626"/>
      <c r="AK47" s="626"/>
      <c r="AL47" s="626"/>
      <c r="AM47" s="626"/>
      <c r="AN47" s="626"/>
      <c r="AO47" s="695"/>
      <c r="AS47" s="567"/>
      <c r="AT47" s="568"/>
      <c r="AU47" s="571"/>
      <c r="AV47" s="575"/>
      <c r="AW47" s="576"/>
      <c r="AX47" s="576"/>
      <c r="AY47" s="577"/>
      <c r="BE47" s="559"/>
      <c r="BF47" s="559"/>
      <c r="BG47" s="559"/>
      <c r="BH47" s="559"/>
      <c r="BI47" s="559"/>
      <c r="BJ47" s="559"/>
      <c r="BK47" s="548"/>
      <c r="BL47" s="548"/>
      <c r="BM47" s="548"/>
      <c r="BN47" s="548"/>
      <c r="BO47" s="548"/>
      <c r="BP47" s="559"/>
      <c r="BQ47" s="559"/>
      <c r="BR47" s="559"/>
      <c r="BS47" s="559"/>
      <c r="BT47" s="559"/>
      <c r="BU47" s="559"/>
      <c r="BV47" s="559"/>
      <c r="BW47" s="559"/>
      <c r="BX47" s="559"/>
      <c r="BY47" s="559"/>
      <c r="BZ47" s="559"/>
      <c r="CA47" s="559"/>
      <c r="CB47" s="559"/>
      <c r="CC47" s="559"/>
      <c r="CD47" s="559"/>
      <c r="CE47" s="559"/>
      <c r="CF47" s="559"/>
      <c r="CG47" s="559"/>
      <c r="CP47" s="460"/>
      <c r="CQ47" s="689"/>
      <c r="CR47" s="689"/>
      <c r="CS47" s="460"/>
      <c r="CT47" s="460"/>
      <c r="CU47" s="460"/>
      <c r="CV47" s="476"/>
      <c r="CW47" s="476"/>
      <c r="CX47" s="476"/>
      <c r="CY47" s="476"/>
      <c r="CZ47" s="476"/>
      <c r="DA47" s="476"/>
      <c r="DB47" s="476"/>
      <c r="DC47" s="476"/>
    </row>
    <row r="48" spans="1:107" ht="14.25" customHeight="1" thickBot="1">
      <c r="A48" s="389"/>
      <c r="B48" s="655"/>
      <c r="C48" s="657"/>
      <c r="D48" s="657"/>
      <c r="E48" s="626"/>
      <c r="F48" s="626"/>
      <c r="G48" s="626"/>
      <c r="H48" s="626"/>
      <c r="I48" s="626"/>
      <c r="J48" s="626"/>
      <c r="K48" s="626"/>
      <c r="L48" s="626"/>
      <c r="M48" s="626"/>
      <c r="N48" s="661"/>
      <c r="O48" s="1"/>
      <c r="P48" s="1"/>
      <c r="Q48" s="389"/>
      <c r="R48" s="729"/>
      <c r="S48" s="559"/>
      <c r="T48" s="559"/>
      <c r="U48" s="588"/>
      <c r="V48" s="681"/>
      <c r="W48" s="340"/>
      <c r="X48" s="340"/>
      <c r="Y48" s="340"/>
      <c r="Z48" s="611"/>
      <c r="AA48" s="684"/>
      <c r="AB48" s="83"/>
      <c r="AD48" s="389">
        <f>IF(AE48="✔",1,0)</f>
        <v>0</v>
      </c>
      <c r="AE48" s="690" t="str">
        <f>IF(AND(H11="停止",B21="✔",B39="✔",A57&gt;0,R45="✔"),"✔","")</f>
        <v/>
      </c>
      <c r="AF48" s="691"/>
      <c r="AG48" s="635" t="s">
        <v>60</v>
      </c>
      <c r="AH48" s="626" t="s">
        <v>51</v>
      </c>
      <c r="AI48" s="626"/>
      <c r="AJ48" s="626"/>
      <c r="AK48" s="626"/>
      <c r="AL48" s="626"/>
      <c r="AM48" s="626"/>
      <c r="AN48" s="626"/>
      <c r="AO48" s="695"/>
      <c r="AP48" s="83"/>
      <c r="AR48" s="3"/>
      <c r="AS48" s="569"/>
      <c r="AT48" s="570"/>
      <c r="AU48" s="571"/>
      <c r="AV48" s="578"/>
      <c r="AW48" s="579"/>
      <c r="AX48" s="579"/>
      <c r="AY48" s="580"/>
      <c r="BE48" s="559" t="str">
        <f>AS62</f>
        <v/>
      </c>
      <c r="BF48" s="559"/>
      <c r="BG48" s="559">
        <f t="shared" ref="BG48" si="6">IF(BE48="✔",1,0)</f>
        <v>0</v>
      </c>
      <c r="BH48" s="559"/>
      <c r="BI48" s="559" t="s">
        <v>92</v>
      </c>
      <c r="BJ48" s="559"/>
      <c r="BK48" s="548" t="str">
        <f>AV62</f>
        <v>警告</v>
      </c>
      <c r="BL48" s="548"/>
      <c r="BM48" s="548"/>
      <c r="BN48" s="548"/>
      <c r="BO48" s="548"/>
      <c r="BP48" s="559"/>
      <c r="BQ48" s="559"/>
      <c r="BR48" s="559"/>
      <c r="BS48" s="559"/>
      <c r="BT48" s="559"/>
      <c r="BU48" s="559"/>
      <c r="BV48" s="559"/>
      <c r="BW48" s="559"/>
      <c r="BX48" s="559"/>
      <c r="BY48" s="559"/>
      <c r="BZ48" s="559"/>
      <c r="CA48" s="559"/>
      <c r="CB48" s="559"/>
      <c r="CC48" s="559"/>
      <c r="CD48" s="559"/>
      <c r="CE48" s="559"/>
      <c r="CF48" s="559"/>
      <c r="CG48" s="559"/>
      <c r="CP48" s="460"/>
      <c r="CQ48" s="689"/>
      <c r="CR48" s="689"/>
      <c r="CS48" s="460"/>
      <c r="CT48" s="460"/>
      <c r="CU48" s="460"/>
      <c r="CV48" s="476"/>
      <c r="CW48" s="476"/>
      <c r="CX48" s="476"/>
      <c r="CY48" s="476"/>
      <c r="CZ48" s="476"/>
      <c r="DA48" s="476"/>
      <c r="DB48" s="476"/>
      <c r="DC48" s="476"/>
    </row>
    <row r="49" spans="1:107" ht="14.25" customHeight="1">
      <c r="A49" s="389">
        <f t="shared" ref="A49" si="7">IF(B49="✔",1,0)</f>
        <v>0</v>
      </c>
      <c r="B49" s="655"/>
      <c r="C49" s="657" t="s">
        <v>73</v>
      </c>
      <c r="D49" s="671"/>
      <c r="E49" s="626" t="s">
        <v>52</v>
      </c>
      <c r="F49" s="626"/>
      <c r="G49" s="626"/>
      <c r="H49" s="626"/>
      <c r="I49" s="626"/>
      <c r="J49" s="626"/>
      <c r="K49" s="626"/>
      <c r="L49" s="626"/>
      <c r="M49" s="626"/>
      <c r="N49" s="661"/>
      <c r="O49" s="1"/>
      <c r="P49" s="1"/>
      <c r="Q49" s="389"/>
      <c r="R49" s="729"/>
      <c r="S49" s="559"/>
      <c r="T49" s="559"/>
      <c r="U49" s="588"/>
      <c r="V49" s="682"/>
      <c r="W49" s="613"/>
      <c r="X49" s="613"/>
      <c r="Y49" s="613"/>
      <c r="Z49" s="614"/>
      <c r="AA49" s="684"/>
      <c r="AB49" s="83"/>
      <c r="AD49" s="389"/>
      <c r="AE49" s="690"/>
      <c r="AF49" s="691"/>
      <c r="AG49" s="635"/>
      <c r="AH49" s="626"/>
      <c r="AI49" s="626"/>
      <c r="AJ49" s="626"/>
      <c r="AK49" s="626"/>
      <c r="AL49" s="626"/>
      <c r="AM49" s="626"/>
      <c r="AN49" s="626"/>
      <c r="AO49" s="695"/>
      <c r="AS49" s="476"/>
      <c r="AT49" s="476"/>
      <c r="BE49" s="559"/>
      <c r="BF49" s="559"/>
      <c r="BG49" s="559"/>
      <c r="BH49" s="559"/>
      <c r="BI49" s="559"/>
      <c r="BJ49" s="559"/>
      <c r="BK49" s="548"/>
      <c r="BL49" s="548"/>
      <c r="BM49" s="548"/>
      <c r="BN49" s="548"/>
      <c r="BO49" s="548"/>
      <c r="BP49" s="559"/>
      <c r="BQ49" s="559"/>
      <c r="BR49" s="559"/>
      <c r="BS49" s="559"/>
      <c r="BT49" s="559"/>
      <c r="BU49" s="559"/>
      <c r="BV49" s="559"/>
      <c r="BW49" s="559"/>
      <c r="BX49" s="559"/>
      <c r="BY49" s="559"/>
      <c r="BZ49" s="559"/>
      <c r="CA49" s="559"/>
      <c r="CB49" s="559"/>
      <c r="CC49" s="559"/>
      <c r="CD49" s="559"/>
      <c r="CE49" s="559"/>
      <c r="CF49" s="559"/>
      <c r="CG49" s="559"/>
      <c r="CP49" s="460"/>
      <c r="CQ49" s="689"/>
      <c r="CR49" s="689"/>
      <c r="CS49" s="460"/>
      <c r="CT49" s="460"/>
      <c r="CU49" s="460"/>
      <c r="CV49" s="476"/>
      <c r="CW49" s="476"/>
      <c r="CX49" s="476"/>
      <c r="CY49" s="476"/>
      <c r="CZ49" s="476"/>
      <c r="DA49" s="476"/>
      <c r="DB49" s="476"/>
      <c r="DC49" s="476"/>
    </row>
    <row r="50" spans="1:107" ht="14.25" customHeight="1" thickBot="1">
      <c r="A50" s="389"/>
      <c r="B50" s="655"/>
      <c r="C50" s="671"/>
      <c r="D50" s="671"/>
      <c r="E50" s="626"/>
      <c r="F50" s="626"/>
      <c r="G50" s="626"/>
      <c r="H50" s="626"/>
      <c r="I50" s="626"/>
      <c r="J50" s="626"/>
      <c r="K50" s="626"/>
      <c r="L50" s="626"/>
      <c r="M50" s="626"/>
      <c r="N50" s="661"/>
      <c r="O50" s="1"/>
      <c r="P50" s="1"/>
      <c r="Q50" s="389">
        <f>IF(R50="✔",1,0)</f>
        <v>0</v>
      </c>
      <c r="R50" s="729"/>
      <c r="S50" s="559" t="s">
        <v>50</v>
      </c>
      <c r="T50" s="559"/>
      <c r="U50" s="588"/>
      <c r="V50" s="746" t="s">
        <v>78</v>
      </c>
      <c r="W50" s="637"/>
      <c r="X50" s="637"/>
      <c r="Y50" s="637"/>
      <c r="Z50" s="638"/>
      <c r="AA50" s="684"/>
      <c r="AB50" s="83"/>
      <c r="AD50" s="389"/>
      <c r="AE50" s="692"/>
      <c r="AF50" s="693"/>
      <c r="AG50" s="694"/>
      <c r="AH50" s="629"/>
      <c r="AI50" s="629"/>
      <c r="AJ50" s="629"/>
      <c r="AK50" s="629"/>
      <c r="AL50" s="629"/>
      <c r="AM50" s="629"/>
      <c r="AN50" s="629"/>
      <c r="AO50" s="696"/>
      <c r="AS50" s="476"/>
      <c r="AT50" s="476"/>
      <c r="BE50" s="559"/>
      <c r="BF50" s="559"/>
      <c r="BG50" s="559"/>
      <c r="BH50" s="559"/>
      <c r="BI50" s="559"/>
      <c r="BJ50" s="559"/>
      <c r="BK50" s="548"/>
      <c r="BL50" s="548"/>
      <c r="BM50" s="548"/>
      <c r="BN50" s="548"/>
      <c r="BO50" s="548"/>
      <c r="BP50" s="559"/>
      <c r="BQ50" s="559"/>
      <c r="BR50" s="559"/>
      <c r="BS50" s="559"/>
      <c r="BT50" s="559"/>
      <c r="BU50" s="559"/>
      <c r="BV50" s="559"/>
      <c r="BW50" s="559"/>
      <c r="BX50" s="559"/>
      <c r="BY50" s="559"/>
      <c r="BZ50" s="559"/>
      <c r="CA50" s="559"/>
      <c r="CB50" s="559"/>
      <c r="CC50" s="559"/>
      <c r="CD50" s="559"/>
      <c r="CE50" s="559"/>
      <c r="CF50" s="559"/>
      <c r="CG50" s="559"/>
    </row>
    <row r="51" spans="1:107" ht="14.25" customHeight="1">
      <c r="A51" s="389"/>
      <c r="B51" s="655"/>
      <c r="C51" s="671"/>
      <c r="D51" s="671"/>
      <c r="E51" s="626"/>
      <c r="F51" s="626"/>
      <c r="G51" s="626"/>
      <c r="H51" s="626"/>
      <c r="I51" s="626"/>
      <c r="J51" s="626"/>
      <c r="K51" s="626"/>
      <c r="L51" s="626"/>
      <c r="M51" s="626"/>
      <c r="N51" s="661"/>
      <c r="O51" s="1"/>
      <c r="P51" s="1"/>
      <c r="Q51" s="389"/>
      <c r="R51" s="729"/>
      <c r="S51" s="559"/>
      <c r="T51" s="559"/>
      <c r="U51" s="588"/>
      <c r="V51" s="747"/>
      <c r="W51" s="432"/>
      <c r="X51" s="432"/>
      <c r="Y51" s="432"/>
      <c r="Z51" s="640"/>
      <c r="AA51" s="684"/>
      <c r="AB51" s="185"/>
      <c r="AC51" s="17"/>
      <c r="AD51" s="389">
        <f>AD47+AD48</f>
        <v>0</v>
      </c>
      <c r="AE51" s="701" t="str">
        <f>IF(AND(H11&lt;&gt;"",B21="✔",B39="✔",A57&gt;0,R45="✔",AE45&lt;&gt;"✔",AE48&lt;&gt;"✔"),"✔","")</f>
        <v/>
      </c>
      <c r="AF51" s="701"/>
      <c r="AG51" s="698" t="s">
        <v>61</v>
      </c>
      <c r="AH51" s="706" t="s">
        <v>239</v>
      </c>
      <c r="AI51" s="707"/>
      <c r="AJ51" s="707"/>
      <c r="AK51" s="707"/>
      <c r="AL51" s="707"/>
      <c r="AM51" s="707"/>
      <c r="AN51" s="707"/>
      <c r="AO51" s="707"/>
      <c r="AS51" s="476"/>
      <c r="AT51" s="476"/>
      <c r="BE51" s="559"/>
      <c r="BF51" s="559"/>
      <c r="BG51" s="559"/>
      <c r="BH51" s="559"/>
      <c r="BI51" s="559"/>
      <c r="BJ51" s="559"/>
      <c r="BK51" s="548"/>
      <c r="BL51" s="548"/>
      <c r="BM51" s="548"/>
      <c r="BN51" s="548"/>
      <c r="BO51" s="548"/>
      <c r="BP51" s="559"/>
      <c r="BQ51" s="559"/>
      <c r="BR51" s="559"/>
      <c r="BS51" s="559"/>
      <c r="BT51" s="559"/>
      <c r="BU51" s="559"/>
      <c r="BV51" s="559"/>
      <c r="BW51" s="559"/>
      <c r="BX51" s="559"/>
      <c r="BY51" s="559"/>
      <c r="BZ51" s="559"/>
      <c r="CA51" s="559"/>
      <c r="CB51" s="559"/>
      <c r="CC51" s="559"/>
      <c r="CD51" s="559"/>
      <c r="CE51" s="559"/>
      <c r="CF51" s="559"/>
      <c r="CG51" s="559"/>
    </row>
    <row r="52" spans="1:107" s="36" customFormat="1" ht="14.25" customHeight="1" thickBot="1">
      <c r="A52" s="389"/>
      <c r="B52" s="655"/>
      <c r="C52" s="671"/>
      <c r="D52" s="671"/>
      <c r="E52" s="626"/>
      <c r="F52" s="626"/>
      <c r="G52" s="626"/>
      <c r="H52" s="626"/>
      <c r="I52" s="626"/>
      <c r="J52" s="626"/>
      <c r="K52" s="626"/>
      <c r="L52" s="626"/>
      <c r="M52" s="626"/>
      <c r="N52" s="661"/>
      <c r="Q52" s="389"/>
      <c r="R52" s="755"/>
      <c r="S52" s="620"/>
      <c r="T52" s="620"/>
      <c r="U52" s="621"/>
      <c r="V52" s="748"/>
      <c r="W52" s="585"/>
      <c r="X52" s="585"/>
      <c r="Y52" s="585"/>
      <c r="Z52" s="749"/>
      <c r="AA52" s="685"/>
      <c r="AB52" s="185" t="s">
        <v>232</v>
      </c>
      <c r="AC52" s="17" t="s">
        <v>110</v>
      </c>
      <c r="AD52" s="389"/>
      <c r="AE52" s="691"/>
      <c r="AF52" s="691"/>
      <c r="AG52" s="635"/>
      <c r="AH52" s="708"/>
      <c r="AI52" s="708"/>
      <c r="AJ52" s="708"/>
      <c r="AK52" s="708"/>
      <c r="AL52" s="708"/>
      <c r="AM52" s="708"/>
      <c r="AN52" s="708"/>
      <c r="AO52" s="708"/>
      <c r="AS52" s="476"/>
      <c r="AT52" s="476"/>
      <c r="AU52" s="1"/>
      <c r="AV52" s="1"/>
      <c r="AW52" s="1"/>
      <c r="AX52" s="1"/>
      <c r="BE52" s="559"/>
      <c r="BF52" s="559"/>
      <c r="BG52" s="697"/>
      <c r="BH52" s="697"/>
      <c r="BI52" s="559"/>
      <c r="BJ52" s="559"/>
      <c r="BK52" s="548"/>
      <c r="BL52" s="548"/>
      <c r="BM52" s="548"/>
      <c r="BN52" s="548"/>
      <c r="BO52" s="548"/>
      <c r="BP52" s="559"/>
      <c r="BQ52" s="559"/>
      <c r="BR52" s="559"/>
      <c r="BS52" s="559"/>
      <c r="BT52" s="559"/>
      <c r="BU52" s="559"/>
      <c r="BV52" s="559"/>
      <c r="BW52" s="559"/>
      <c r="BX52" s="559"/>
      <c r="BY52" s="559"/>
      <c r="BZ52" s="559"/>
      <c r="CA52" s="559"/>
      <c r="CB52" s="559"/>
      <c r="CC52" s="559"/>
      <c r="CD52" s="559"/>
      <c r="CE52" s="559"/>
      <c r="CF52" s="559"/>
      <c r="CG52" s="559"/>
    </row>
    <row r="53" spans="1:107" s="36" customFormat="1" ht="14.25" customHeight="1">
      <c r="A53" s="389">
        <f t="shared" ref="A53" si="8">IF(B53="✔",1,0)</f>
        <v>0</v>
      </c>
      <c r="B53" s="655"/>
      <c r="C53" s="657" t="s">
        <v>74</v>
      </c>
      <c r="D53" s="671"/>
      <c r="E53" s="626" t="s">
        <v>54</v>
      </c>
      <c r="F53" s="626"/>
      <c r="G53" s="626"/>
      <c r="H53" s="626"/>
      <c r="I53" s="626"/>
      <c r="J53" s="626"/>
      <c r="K53" s="626"/>
      <c r="L53" s="626"/>
      <c r="M53" s="626"/>
      <c r="N53" s="661"/>
      <c r="Q53" s="702">
        <f>Q47+Q50</f>
        <v>0</v>
      </c>
      <c r="V53" s="710" t="s">
        <v>64</v>
      </c>
      <c r="AB53" s="88" t="str">
        <f>IF(OR(H11="",B21="",B39="",A57=0,R47="✔",R50="✔"),"","✔")</f>
        <v/>
      </c>
      <c r="AC53" s="88" t="str">
        <f>IF(OR(H11="",B21="",B39="",A57=0,R45="✔"),"","✔")</f>
        <v/>
      </c>
      <c r="AD53" s="389"/>
      <c r="AE53" s="691"/>
      <c r="AF53" s="691"/>
      <c r="AG53" s="635"/>
      <c r="AH53" s="708"/>
      <c r="AI53" s="708"/>
      <c r="AJ53" s="708"/>
      <c r="AK53" s="708"/>
      <c r="AL53" s="708"/>
      <c r="AM53" s="708"/>
      <c r="AN53" s="708"/>
      <c r="AO53" s="708"/>
      <c r="AX53" s="1"/>
      <c r="BE53" s="559" t="str">
        <f>AS45</f>
        <v/>
      </c>
      <c r="BF53" s="559"/>
      <c r="BG53" s="559">
        <f>IF(BE53="✔",1,0)</f>
        <v>0</v>
      </c>
      <c r="BH53" s="559"/>
      <c r="BI53" s="559" t="s">
        <v>224</v>
      </c>
      <c r="BJ53" s="559"/>
      <c r="BK53" s="548" t="str">
        <f>AV45</f>
        <v>廃止
（返還不要）</v>
      </c>
      <c r="BL53" s="548"/>
      <c r="BM53" s="548"/>
      <c r="BN53" s="548"/>
      <c r="BO53" s="548"/>
      <c r="BP53" s="559"/>
      <c r="BQ53" s="559"/>
      <c r="BR53" s="559"/>
      <c r="BS53" s="559"/>
      <c r="BT53" s="559"/>
      <c r="BU53" s="559"/>
      <c r="BV53" s="559"/>
      <c r="BW53" s="559"/>
      <c r="BX53" s="559"/>
      <c r="BY53" s="559"/>
      <c r="BZ53" s="559"/>
      <c r="CA53" s="559"/>
      <c r="CB53" s="559"/>
      <c r="CC53" s="559"/>
      <c r="CD53" s="559"/>
      <c r="CE53" s="559"/>
      <c r="CF53" s="559"/>
      <c r="CG53" s="559"/>
    </row>
    <row r="54" spans="1:107" s="36" customFormat="1" ht="14.25" customHeight="1">
      <c r="A54" s="389"/>
      <c r="B54" s="655"/>
      <c r="C54" s="671"/>
      <c r="D54" s="671"/>
      <c r="E54" s="626"/>
      <c r="F54" s="626"/>
      <c r="G54" s="626"/>
      <c r="H54" s="626"/>
      <c r="I54" s="626"/>
      <c r="J54" s="626"/>
      <c r="K54" s="626"/>
      <c r="L54" s="626"/>
      <c r="M54" s="626"/>
      <c r="N54" s="661"/>
      <c r="P54" s="1"/>
      <c r="Q54" s="702"/>
      <c r="S54" s="24"/>
      <c r="T54" s="24"/>
      <c r="U54" s="24"/>
      <c r="V54" s="710"/>
      <c r="W54" s="1"/>
      <c r="X54" s="1"/>
      <c r="Y54" s="1"/>
      <c r="Z54" s="1"/>
      <c r="AA54" s="1"/>
      <c r="AB54" s="1"/>
      <c r="AC54" s="1"/>
      <c r="AJ54" s="743" t="s">
        <v>240</v>
      </c>
      <c r="AK54" s="740" t="s">
        <v>66</v>
      </c>
      <c r="AT54" s="89"/>
      <c r="AU54" s="89"/>
      <c r="AV54" s="89"/>
      <c r="AW54" s="89"/>
      <c r="AX54" s="1"/>
      <c r="BE54" s="559"/>
      <c r="BF54" s="559"/>
      <c r="BG54" s="559"/>
      <c r="BH54" s="559"/>
      <c r="BI54" s="559"/>
      <c r="BJ54" s="559"/>
      <c r="BK54" s="548"/>
      <c r="BL54" s="548"/>
      <c r="BM54" s="548"/>
      <c r="BN54" s="548"/>
      <c r="BO54" s="548"/>
      <c r="BP54" s="559"/>
      <c r="BQ54" s="559"/>
      <c r="BR54" s="559"/>
      <c r="BS54" s="559"/>
      <c r="BT54" s="559"/>
      <c r="BU54" s="559"/>
      <c r="BV54" s="559"/>
      <c r="BW54" s="559"/>
      <c r="BX54" s="559"/>
      <c r="BY54" s="559"/>
      <c r="BZ54" s="559"/>
      <c r="CA54" s="559"/>
      <c r="CB54" s="559"/>
      <c r="CC54" s="559"/>
      <c r="CD54" s="559"/>
      <c r="CE54" s="559"/>
      <c r="CF54" s="559"/>
      <c r="CG54" s="559"/>
    </row>
    <row r="55" spans="1:107" s="36" customFormat="1" ht="14.25" customHeight="1">
      <c r="A55" s="389"/>
      <c r="B55" s="655"/>
      <c r="C55" s="671"/>
      <c r="D55" s="671"/>
      <c r="E55" s="626"/>
      <c r="F55" s="626"/>
      <c r="G55" s="626"/>
      <c r="H55" s="626"/>
      <c r="I55" s="626"/>
      <c r="J55" s="626"/>
      <c r="K55" s="626"/>
      <c r="L55" s="626"/>
      <c r="M55" s="626"/>
      <c r="N55" s="661"/>
      <c r="P55" s="1"/>
      <c r="Q55" s="1"/>
      <c r="R55" s="24"/>
      <c r="S55" s="24"/>
      <c r="T55" s="24"/>
      <c r="U55" s="24"/>
      <c r="V55" s="710"/>
      <c r="W55" s="1"/>
      <c r="X55" s="1"/>
      <c r="Y55" s="1"/>
      <c r="Z55" s="1"/>
      <c r="AA55" s="1"/>
      <c r="AB55" s="1"/>
      <c r="AC55" s="1"/>
      <c r="AJ55" s="744"/>
      <c r="AK55" s="741"/>
      <c r="AT55" s="89"/>
      <c r="AU55" s="89"/>
      <c r="AV55" s="89"/>
      <c r="AW55" s="89"/>
      <c r="AX55" s="1"/>
      <c r="BE55" s="559"/>
      <c r="BF55" s="559"/>
      <c r="BG55" s="559"/>
      <c r="BH55" s="559"/>
      <c r="BI55" s="559"/>
      <c r="BJ55" s="559"/>
      <c r="BK55" s="548"/>
      <c r="BL55" s="548"/>
      <c r="BM55" s="548"/>
      <c r="BN55" s="548"/>
      <c r="BO55" s="548"/>
      <c r="BP55" s="559"/>
      <c r="BQ55" s="559"/>
      <c r="BR55" s="559"/>
      <c r="BS55" s="559"/>
      <c r="BT55" s="559"/>
      <c r="BU55" s="559"/>
      <c r="BV55" s="559"/>
      <c r="BW55" s="559"/>
      <c r="BX55" s="559"/>
      <c r="BY55" s="559"/>
      <c r="BZ55" s="559"/>
      <c r="CA55" s="559"/>
      <c r="CB55" s="559"/>
      <c r="CC55" s="559"/>
      <c r="CD55" s="559"/>
      <c r="CE55" s="559"/>
      <c r="CF55" s="559"/>
      <c r="CG55" s="559"/>
    </row>
    <row r="56" spans="1:107" s="36" customFormat="1" ht="14.25" customHeight="1" thickBot="1">
      <c r="A56" s="389"/>
      <c r="B56" s="673"/>
      <c r="C56" s="674"/>
      <c r="D56" s="674"/>
      <c r="E56" s="709"/>
      <c r="F56" s="709"/>
      <c r="G56" s="709"/>
      <c r="H56" s="709"/>
      <c r="I56" s="709"/>
      <c r="J56" s="709"/>
      <c r="K56" s="709"/>
      <c r="L56" s="709"/>
      <c r="M56" s="709"/>
      <c r="N56" s="662"/>
      <c r="O56" s="17" t="s">
        <v>110</v>
      </c>
      <c r="P56" s="17" t="s">
        <v>111</v>
      </c>
      <c r="Q56" s="1"/>
      <c r="R56" s="24"/>
      <c r="S56" s="24"/>
      <c r="T56" s="24"/>
      <c r="U56" s="24"/>
      <c r="V56" s="710"/>
      <c r="W56" s="1"/>
      <c r="X56" s="1"/>
      <c r="Y56" s="1"/>
      <c r="Z56" s="1"/>
      <c r="AA56" s="1"/>
      <c r="AB56" s="1"/>
      <c r="AC56" s="1"/>
      <c r="AJ56" s="744"/>
      <c r="AK56" s="741"/>
      <c r="AT56" s="89"/>
      <c r="AU56" s="89"/>
      <c r="AV56" s="89"/>
      <c r="AW56" s="89"/>
      <c r="AX56" s="1"/>
      <c r="BE56" s="559"/>
      <c r="BF56" s="559"/>
      <c r="BG56" s="559"/>
      <c r="BH56" s="559"/>
      <c r="BI56" s="559"/>
      <c r="BJ56" s="559"/>
      <c r="BK56" s="548"/>
      <c r="BL56" s="548"/>
      <c r="BM56" s="548"/>
      <c r="BN56" s="548"/>
      <c r="BO56" s="548"/>
      <c r="BP56" s="559"/>
      <c r="BQ56" s="559"/>
      <c r="BR56" s="559"/>
      <c r="BS56" s="559"/>
      <c r="BT56" s="559"/>
      <c r="BU56" s="559"/>
      <c r="BV56" s="559"/>
      <c r="BW56" s="559"/>
      <c r="BX56" s="559"/>
      <c r="BY56" s="559"/>
      <c r="BZ56" s="559"/>
      <c r="CA56" s="559"/>
      <c r="CB56" s="559"/>
      <c r="CC56" s="559"/>
      <c r="CD56" s="559"/>
      <c r="CE56" s="559"/>
      <c r="CF56" s="559"/>
      <c r="CG56" s="559"/>
    </row>
    <row r="57" spans="1:107" s="36" customFormat="1" ht="14.25" customHeight="1" thickTop="1" thickBot="1">
      <c r="A57" s="702">
        <f>A45+A49+A53</f>
        <v>0</v>
      </c>
      <c r="B57" s="675"/>
      <c r="C57" s="639" t="s">
        <v>71</v>
      </c>
      <c r="D57" s="432"/>
      <c r="E57" s="432"/>
      <c r="F57" s="432"/>
      <c r="G57" s="432"/>
      <c r="H57" s="432"/>
      <c r="I57" s="432"/>
      <c r="J57" s="432"/>
      <c r="K57" s="432"/>
      <c r="L57" s="432"/>
      <c r="M57" s="432"/>
      <c r="N57" s="640"/>
      <c r="O57" s="88" t="str">
        <f>IF(OR(H11="",B39="",B21=""),"",IF(OR(B45="✔",B49="✔",B53="✔"),"","✔"))</f>
        <v/>
      </c>
      <c r="P57" s="88" t="str">
        <f>IF(OR(H11="",B39="",B21=""),"",IF(B57="✔","","✔"))</f>
        <v/>
      </c>
      <c r="Q57" s="1"/>
      <c r="R57" s="1"/>
      <c r="S57" s="1"/>
      <c r="T57" s="1"/>
      <c r="U57" s="1"/>
      <c r="V57" s="710"/>
      <c r="W57" s="1"/>
      <c r="X57" s="1"/>
      <c r="Y57" s="1"/>
      <c r="Z57" s="1"/>
      <c r="AA57" s="1"/>
      <c r="AB57" s="1"/>
      <c r="AC57" s="1"/>
      <c r="AJ57" s="745"/>
      <c r="AK57" s="742"/>
      <c r="AV57" s="703" t="s">
        <v>91</v>
      </c>
      <c r="AW57" s="703"/>
      <c r="AX57" s="703"/>
      <c r="AY57" s="703"/>
      <c r="BE57" s="559"/>
      <c r="BF57" s="559"/>
      <c r="BG57" s="697"/>
      <c r="BH57" s="697"/>
      <c r="BI57" s="559"/>
      <c r="BJ57" s="559"/>
      <c r="BK57" s="548"/>
      <c r="BL57" s="548"/>
      <c r="BM57" s="548"/>
      <c r="BN57" s="548"/>
      <c r="BO57" s="548"/>
      <c r="BP57" s="559"/>
      <c r="BQ57" s="559"/>
      <c r="BR57" s="559"/>
      <c r="BS57" s="559"/>
      <c r="BT57" s="559"/>
      <c r="BU57" s="559"/>
      <c r="BV57" s="559"/>
      <c r="BW57" s="559"/>
      <c r="BX57" s="559"/>
      <c r="BY57" s="559"/>
      <c r="BZ57" s="559"/>
      <c r="CA57" s="559"/>
      <c r="CB57" s="559"/>
      <c r="CC57" s="559"/>
      <c r="CD57" s="559"/>
      <c r="CE57" s="559"/>
      <c r="CF57" s="559"/>
      <c r="CG57" s="559"/>
    </row>
    <row r="58" spans="1:107" s="36" customFormat="1" ht="14.25" customHeight="1">
      <c r="A58" s="702"/>
      <c r="B58" s="676"/>
      <c r="C58" s="641"/>
      <c r="D58" s="642"/>
      <c r="E58" s="642"/>
      <c r="F58" s="642"/>
      <c r="G58" s="642"/>
      <c r="H58" s="642"/>
      <c r="I58" s="642"/>
      <c r="J58" s="642"/>
      <c r="K58" s="642"/>
      <c r="L58" s="642"/>
      <c r="M58" s="642"/>
      <c r="N58" s="643"/>
      <c r="O58" s="89"/>
      <c r="V58" s="710"/>
      <c r="AE58" s="704" t="str">
        <f>IF(AND(H11="警告",B21="✔",B39="✔",B49="✔",A57=1,R45="✔",AE51="✔"),"✔","")</f>
        <v/>
      </c>
      <c r="AF58" s="704"/>
      <c r="AG58" s="705" t="s">
        <v>61</v>
      </c>
      <c r="AH58" s="626" t="s">
        <v>44</v>
      </c>
      <c r="AI58" s="626"/>
      <c r="AJ58" s="626"/>
      <c r="AK58" s="626"/>
      <c r="AL58" s="626"/>
      <c r="AM58" s="626"/>
      <c r="AN58" s="626"/>
      <c r="AO58" s="626"/>
      <c r="AS58" s="565" t="str">
        <f>IF(AE58="✔","✔","")</f>
        <v/>
      </c>
      <c r="AT58" s="566"/>
      <c r="AU58" s="571" t="s">
        <v>61</v>
      </c>
      <c r="AV58" s="714" t="s">
        <v>32</v>
      </c>
      <c r="AW58" s="715"/>
      <c r="AX58" s="715"/>
      <c r="AY58" s="716"/>
      <c r="BG58" s="559">
        <f>SUM(BG23:BH57)+CL18</f>
        <v>0</v>
      </c>
      <c r="BH58" s="559"/>
    </row>
    <row r="59" spans="1:107" s="36" customFormat="1" ht="14.25" customHeight="1" thickBot="1">
      <c r="A59" s="49"/>
      <c r="D59" s="750" t="s">
        <v>65</v>
      </c>
      <c r="E59" s="753" t="s">
        <v>66</v>
      </c>
      <c r="V59" s="710"/>
      <c r="AE59" s="704"/>
      <c r="AF59" s="704"/>
      <c r="AG59" s="705"/>
      <c r="AH59" s="626"/>
      <c r="AI59" s="626"/>
      <c r="AJ59" s="626"/>
      <c r="AK59" s="626"/>
      <c r="AL59" s="626"/>
      <c r="AM59" s="626"/>
      <c r="AN59" s="626"/>
      <c r="AO59" s="626"/>
      <c r="AP59" s="669" t="s">
        <v>66</v>
      </c>
      <c r="AQ59" s="669"/>
      <c r="AR59" s="670"/>
      <c r="AS59" s="567"/>
      <c r="AT59" s="568"/>
      <c r="AU59" s="571"/>
      <c r="AV59" s="717"/>
      <c r="AW59" s="718"/>
      <c r="AX59" s="718"/>
      <c r="AY59" s="719"/>
      <c r="BG59" s="559"/>
      <c r="BH59" s="559"/>
    </row>
    <row r="60" spans="1:107" s="36" customFormat="1" ht="14.25" customHeight="1" thickTop="1">
      <c r="A60" s="49"/>
      <c r="D60" s="751"/>
      <c r="E60" s="754"/>
      <c r="N60" s="24"/>
      <c r="O60" s="24"/>
      <c r="V60" s="710"/>
      <c r="AE60" s="704"/>
      <c r="AF60" s="704"/>
      <c r="AG60" s="705"/>
      <c r="AH60" s="626"/>
      <c r="AI60" s="626"/>
      <c r="AJ60" s="626"/>
      <c r="AK60" s="626"/>
      <c r="AL60" s="626"/>
      <c r="AM60" s="626"/>
      <c r="AN60" s="626"/>
      <c r="AO60" s="626"/>
      <c r="AP60" s="723" t="s">
        <v>79</v>
      </c>
      <c r="AQ60" s="723"/>
      <c r="AR60" s="724"/>
      <c r="AS60" s="567"/>
      <c r="AT60" s="568"/>
      <c r="AU60" s="571"/>
      <c r="AV60" s="717"/>
      <c r="AW60" s="718"/>
      <c r="AX60" s="718"/>
      <c r="AY60" s="719"/>
      <c r="BE60" s="460"/>
      <c r="BF60" s="460"/>
      <c r="BG60" s="559"/>
      <c r="BH60" s="559"/>
    </row>
    <row r="61" spans="1:107" s="36" customFormat="1" ht="14.25" customHeight="1" thickBot="1">
      <c r="A61" s="49"/>
      <c r="D61" s="752"/>
      <c r="E61" s="754"/>
      <c r="G61" s="703" t="s">
        <v>89</v>
      </c>
      <c r="H61" s="703"/>
      <c r="I61" s="703"/>
      <c r="N61" s="24"/>
      <c r="O61" s="24"/>
      <c r="U61" s="37"/>
      <c r="V61" s="711"/>
      <c r="W61" s="703" t="s">
        <v>90</v>
      </c>
      <c r="X61" s="703"/>
      <c r="Y61" s="703"/>
      <c r="AE61" s="704"/>
      <c r="AF61" s="704"/>
      <c r="AG61" s="705"/>
      <c r="AH61" s="626"/>
      <c r="AI61" s="626"/>
      <c r="AJ61" s="626"/>
      <c r="AK61" s="626"/>
      <c r="AL61" s="626"/>
      <c r="AM61" s="626"/>
      <c r="AN61" s="626"/>
      <c r="AO61" s="626"/>
      <c r="AP61" s="38"/>
      <c r="AR61" s="39"/>
      <c r="AS61" s="569"/>
      <c r="AT61" s="570"/>
      <c r="AU61" s="571"/>
      <c r="AV61" s="720"/>
      <c r="AW61" s="721"/>
      <c r="AX61" s="721"/>
      <c r="AY61" s="722"/>
      <c r="BE61" s="460"/>
      <c r="BF61" s="460"/>
      <c r="BG61" s="559"/>
      <c r="BH61" s="559"/>
    </row>
    <row r="62" spans="1:107" s="36" customFormat="1" ht="14.25" customHeight="1">
      <c r="A62" s="49"/>
      <c r="C62" s="736" t="str">
        <f>IF(AND(H11&lt;&gt;"",B21="✔",B39="✔",B57="✔"),"✔","")</f>
        <v/>
      </c>
      <c r="D62" s="736"/>
      <c r="E62" s="737" t="s">
        <v>61</v>
      </c>
      <c r="F62" s="725" t="s">
        <v>58</v>
      </c>
      <c r="G62" s="715"/>
      <c r="H62" s="715"/>
      <c r="I62" s="716"/>
      <c r="N62" s="24"/>
      <c r="O62" s="24"/>
      <c r="R62" s="24"/>
      <c r="S62" s="691" t="str">
        <f>IF(AND(B49="✔",H11&lt;&gt;"",B21="✔",B39="✔",A57=1,Q53&gt;0),"✔","")</f>
        <v/>
      </c>
      <c r="T62" s="691"/>
      <c r="U62" s="738" t="s">
        <v>61</v>
      </c>
      <c r="V62" s="725" t="s">
        <v>93</v>
      </c>
      <c r="W62" s="715"/>
      <c r="X62" s="715"/>
      <c r="Y62" s="716"/>
      <c r="AB62" s="1"/>
      <c r="AC62" s="1"/>
      <c r="AE62" s="691" t="str">
        <f>IF(AND(OR(H11="継続",H11="なし"),B21="✔",B39="✔",A57&gt;0,R45="✔",AE51="✔"),"✔","")</f>
        <v/>
      </c>
      <c r="AF62" s="691"/>
      <c r="AG62" s="713" t="s">
        <v>60</v>
      </c>
      <c r="AH62" s="626" t="s">
        <v>45</v>
      </c>
      <c r="AI62" s="626"/>
      <c r="AJ62" s="626"/>
      <c r="AK62" s="626"/>
      <c r="AL62" s="626"/>
      <c r="AM62" s="626"/>
      <c r="AN62" s="626"/>
      <c r="AO62" s="626"/>
      <c r="AP62" s="38"/>
      <c r="AR62" s="39"/>
      <c r="AS62" s="565" t="str">
        <f>IF(AE62="✔","✔","")</f>
        <v/>
      </c>
      <c r="AT62" s="566"/>
      <c r="AU62" s="571" t="s">
        <v>61</v>
      </c>
      <c r="AV62" s="714" t="s">
        <v>30</v>
      </c>
      <c r="AW62" s="715"/>
      <c r="AX62" s="715"/>
      <c r="AY62" s="716"/>
      <c r="BE62" s="460"/>
      <c r="BF62" s="460"/>
      <c r="BG62" s="559"/>
      <c r="BH62" s="559"/>
    </row>
    <row r="63" spans="1:107" s="36" customFormat="1" ht="14.25" customHeight="1" thickBot="1">
      <c r="A63" s="49"/>
      <c r="B63" s="1"/>
      <c r="C63" s="736"/>
      <c r="D63" s="736"/>
      <c r="E63" s="737"/>
      <c r="F63" s="717"/>
      <c r="G63" s="718"/>
      <c r="H63" s="718"/>
      <c r="I63" s="719"/>
      <c r="N63" s="24"/>
      <c r="O63" s="24"/>
      <c r="R63" s="24"/>
      <c r="S63" s="691"/>
      <c r="T63" s="691"/>
      <c r="U63" s="738"/>
      <c r="V63" s="717"/>
      <c r="W63" s="718"/>
      <c r="X63" s="718"/>
      <c r="Y63" s="719"/>
      <c r="AB63" s="1"/>
      <c r="AC63" s="1"/>
      <c r="AE63" s="691"/>
      <c r="AF63" s="691"/>
      <c r="AG63" s="713"/>
      <c r="AH63" s="626"/>
      <c r="AI63" s="626"/>
      <c r="AJ63" s="626"/>
      <c r="AK63" s="626"/>
      <c r="AL63" s="626"/>
      <c r="AM63" s="626"/>
      <c r="AN63" s="626"/>
      <c r="AO63" s="626"/>
      <c r="AP63" s="669" t="s">
        <v>66</v>
      </c>
      <c r="AQ63" s="669"/>
      <c r="AR63" s="670"/>
      <c r="AS63" s="567"/>
      <c r="AT63" s="568"/>
      <c r="AU63" s="571"/>
      <c r="AV63" s="717"/>
      <c r="AW63" s="718"/>
      <c r="AX63" s="718"/>
      <c r="AY63" s="719"/>
      <c r="BE63" s="460"/>
      <c r="BF63" s="460"/>
    </row>
    <row r="64" spans="1:107" s="36" customFormat="1" ht="14.25" customHeight="1" thickTop="1">
      <c r="A64" s="49"/>
      <c r="C64" s="736"/>
      <c r="D64" s="736"/>
      <c r="E64" s="737"/>
      <c r="F64" s="717"/>
      <c r="G64" s="718"/>
      <c r="H64" s="718"/>
      <c r="I64" s="719"/>
      <c r="R64" s="24"/>
      <c r="S64" s="691"/>
      <c r="T64" s="691"/>
      <c r="U64" s="738"/>
      <c r="V64" s="717"/>
      <c r="W64" s="718"/>
      <c r="X64" s="718"/>
      <c r="Y64" s="719"/>
      <c r="AB64" s="1"/>
      <c r="AC64" s="1"/>
      <c r="AE64" s="691"/>
      <c r="AF64" s="691"/>
      <c r="AG64" s="713"/>
      <c r="AH64" s="626"/>
      <c r="AI64" s="626"/>
      <c r="AJ64" s="626"/>
      <c r="AK64" s="626"/>
      <c r="AL64" s="626"/>
      <c r="AM64" s="626"/>
      <c r="AN64" s="626"/>
      <c r="AO64" s="626"/>
      <c r="AP64" s="723" t="s">
        <v>79</v>
      </c>
      <c r="AQ64" s="723"/>
      <c r="AR64" s="724"/>
      <c r="AS64" s="567"/>
      <c r="AT64" s="568"/>
      <c r="AU64" s="571"/>
      <c r="AV64" s="717"/>
      <c r="AW64" s="718"/>
      <c r="AX64" s="718"/>
      <c r="AY64" s="719"/>
      <c r="BE64" s="460"/>
      <c r="BF64" s="460"/>
    </row>
    <row r="65" spans="1:85" ht="14.25" customHeight="1" thickBot="1">
      <c r="A65" s="49"/>
      <c r="B65" s="1"/>
      <c r="C65" s="736"/>
      <c r="D65" s="736"/>
      <c r="E65" s="737"/>
      <c r="F65" s="720"/>
      <c r="G65" s="721"/>
      <c r="H65" s="721"/>
      <c r="I65" s="722"/>
      <c r="M65" s="24"/>
      <c r="O65" s="1"/>
      <c r="P65" s="1"/>
      <c r="Q65" s="1"/>
      <c r="R65" s="24"/>
      <c r="S65" s="691"/>
      <c r="T65" s="691"/>
      <c r="U65" s="738"/>
      <c r="V65" s="720"/>
      <c r="W65" s="721"/>
      <c r="X65" s="721"/>
      <c r="Y65" s="722"/>
      <c r="AE65" s="691"/>
      <c r="AF65" s="691"/>
      <c r="AG65" s="713"/>
      <c r="AH65" s="626"/>
      <c r="AI65" s="626"/>
      <c r="AJ65" s="626"/>
      <c r="AK65" s="626"/>
      <c r="AL65" s="626"/>
      <c r="AM65" s="626"/>
      <c r="AN65" s="626"/>
      <c r="AO65" s="626"/>
      <c r="AS65" s="569"/>
      <c r="AT65" s="570"/>
      <c r="AU65" s="571"/>
      <c r="AV65" s="720"/>
      <c r="AW65" s="721"/>
      <c r="AX65" s="721"/>
      <c r="AY65" s="722"/>
      <c r="BE65" s="460"/>
      <c r="BF65" s="460"/>
    </row>
    <row r="66" spans="1:85" s="36" customFormat="1" ht="14.25" customHeight="1">
      <c r="A66" s="11"/>
      <c r="AB66" s="1"/>
      <c r="AV66" s="759" t="s">
        <v>92</v>
      </c>
      <c r="AW66" s="759"/>
      <c r="AX66" s="759"/>
      <c r="AY66" s="759"/>
      <c r="BC66" s="134"/>
      <c r="BD66" s="134"/>
      <c r="BE66" s="460"/>
      <c r="BF66" s="460"/>
    </row>
    <row r="67" spans="1:85" ht="14.25" customHeight="1">
      <c r="A67" s="1"/>
      <c r="B67" s="1"/>
      <c r="C67" s="1"/>
      <c r="D67" s="1"/>
      <c r="E67" s="1"/>
      <c r="M67" s="2"/>
      <c r="N67" s="2"/>
      <c r="O67" s="2"/>
      <c r="P67" s="2"/>
      <c r="Q67" s="2"/>
      <c r="R67" s="2"/>
      <c r="S67" s="2"/>
      <c r="T67" s="2"/>
      <c r="Z67" s="2"/>
      <c r="AA67" s="2"/>
      <c r="AB67" s="2"/>
      <c r="BE67" s="460"/>
      <c r="BF67" s="460"/>
    </row>
    <row r="68" spans="1:85" s="36" customFormat="1" ht="14.25" customHeight="1">
      <c r="AX68" s="1"/>
      <c r="BA68" s="1"/>
      <c r="BB68" s="1"/>
      <c r="BC68" s="1"/>
      <c r="BD68" s="1"/>
      <c r="BE68" s="460"/>
      <c r="BF68" s="460"/>
    </row>
    <row r="69" spans="1:85" s="36" customFormat="1" ht="14.25" customHeight="1">
      <c r="BE69" s="460"/>
      <c r="BF69" s="460"/>
    </row>
    <row r="70" spans="1:85" s="36" customFormat="1" ht="14.25" customHeight="1">
      <c r="BE70" s="460"/>
      <c r="BF70" s="460"/>
    </row>
    <row r="71" spans="1:85" ht="13.5" customHeight="1">
      <c r="BE71" s="460"/>
      <c r="BF71" s="460"/>
    </row>
    <row r="72" spans="1:85" ht="13.5" customHeight="1">
      <c r="BE72" s="460"/>
      <c r="BF72" s="460"/>
    </row>
    <row r="73" spans="1:85" ht="13.5" customHeight="1">
      <c r="BE73" s="460"/>
      <c r="BF73" s="460"/>
    </row>
    <row r="74" spans="1:85" ht="13.5" customHeight="1">
      <c r="BE74" s="460"/>
      <c r="BF74" s="460"/>
    </row>
    <row r="78" spans="1:85" ht="13.5" customHeight="1">
      <c r="BG78" s="559">
        <v>0</v>
      </c>
      <c r="BH78" s="559"/>
      <c r="BI78" s="559"/>
      <c r="BJ78" s="559"/>
      <c r="BK78" s="559"/>
      <c r="BL78" s="559"/>
      <c r="BM78" s="559"/>
      <c r="BN78" s="559"/>
      <c r="BO78" s="559"/>
      <c r="BP78" s="636" t="s">
        <v>207</v>
      </c>
      <c r="BQ78" s="637"/>
      <c r="BR78" s="637"/>
      <c r="BS78" s="637"/>
      <c r="BT78" s="637"/>
      <c r="BU78" s="637"/>
      <c r="BV78" s="637"/>
      <c r="BW78" s="637"/>
      <c r="BX78" s="637"/>
      <c r="BY78" s="637"/>
      <c r="BZ78" s="637"/>
      <c r="CA78" s="637"/>
      <c r="CB78" s="637"/>
      <c r="CC78" s="637"/>
      <c r="CD78" s="637"/>
      <c r="CE78" s="637"/>
      <c r="CF78" s="637"/>
      <c r="CG78" s="638"/>
    </row>
    <row r="79" spans="1:85" ht="13.5" customHeight="1">
      <c r="O79" s="1"/>
      <c r="P79" s="1"/>
      <c r="Q79" s="1"/>
      <c r="R79" s="1"/>
      <c r="S79" s="1"/>
      <c r="T79" s="1"/>
      <c r="BG79" s="559"/>
      <c r="BH79" s="559"/>
      <c r="BI79" s="559"/>
      <c r="BJ79" s="559"/>
      <c r="BK79" s="559"/>
      <c r="BL79" s="559"/>
      <c r="BM79" s="559"/>
      <c r="BN79" s="559"/>
      <c r="BO79" s="559"/>
      <c r="BP79" s="639"/>
      <c r="BQ79" s="432"/>
      <c r="BR79" s="432"/>
      <c r="BS79" s="432"/>
      <c r="BT79" s="432"/>
      <c r="BU79" s="432"/>
      <c r="BV79" s="432"/>
      <c r="BW79" s="432"/>
      <c r="BX79" s="432"/>
      <c r="BY79" s="432"/>
      <c r="BZ79" s="432"/>
      <c r="CA79" s="432"/>
      <c r="CB79" s="432"/>
      <c r="CC79" s="432"/>
      <c r="CD79" s="432"/>
      <c r="CE79" s="432"/>
      <c r="CF79" s="432"/>
      <c r="CG79" s="640"/>
    </row>
    <row r="80" spans="1:85" ht="13.5" customHeight="1">
      <c r="O80" s="1"/>
      <c r="P80" s="1"/>
      <c r="Q80" s="1"/>
      <c r="R80" s="1"/>
      <c r="S80" s="1"/>
      <c r="T80" s="1"/>
      <c r="BG80" s="559"/>
      <c r="BH80" s="559"/>
      <c r="BI80" s="559"/>
      <c r="BJ80" s="559"/>
      <c r="BK80" s="559"/>
      <c r="BL80" s="559"/>
      <c r="BM80" s="559"/>
      <c r="BN80" s="559"/>
      <c r="BO80" s="559"/>
      <c r="BP80" s="639"/>
      <c r="BQ80" s="432"/>
      <c r="BR80" s="432"/>
      <c r="BS80" s="432"/>
      <c r="BT80" s="432"/>
      <c r="BU80" s="432"/>
      <c r="BV80" s="432"/>
      <c r="BW80" s="432"/>
      <c r="BX80" s="432"/>
      <c r="BY80" s="432"/>
      <c r="BZ80" s="432"/>
      <c r="CA80" s="432"/>
      <c r="CB80" s="432"/>
      <c r="CC80" s="432"/>
      <c r="CD80" s="432"/>
      <c r="CE80" s="432"/>
      <c r="CF80" s="432"/>
      <c r="CG80" s="640"/>
    </row>
    <row r="81" spans="15:85" ht="13.5" customHeight="1">
      <c r="O81" s="1"/>
      <c r="P81" s="1"/>
      <c r="Q81" s="1"/>
      <c r="R81" s="1"/>
      <c r="S81" s="1"/>
      <c r="T81" s="1"/>
      <c r="BG81" s="559"/>
      <c r="BH81" s="559"/>
      <c r="BI81" s="559"/>
      <c r="BJ81" s="559"/>
      <c r="BK81" s="559"/>
      <c r="BL81" s="559"/>
      <c r="BM81" s="559"/>
      <c r="BN81" s="559"/>
      <c r="BO81" s="559"/>
      <c r="BP81" s="639"/>
      <c r="BQ81" s="432"/>
      <c r="BR81" s="432"/>
      <c r="BS81" s="432"/>
      <c r="BT81" s="432"/>
      <c r="BU81" s="432"/>
      <c r="BV81" s="432"/>
      <c r="BW81" s="432"/>
      <c r="BX81" s="432"/>
      <c r="BY81" s="432"/>
      <c r="BZ81" s="432"/>
      <c r="CA81" s="432"/>
      <c r="CB81" s="432"/>
      <c r="CC81" s="432"/>
      <c r="CD81" s="432"/>
      <c r="CE81" s="432"/>
      <c r="CF81" s="432"/>
      <c r="CG81" s="640"/>
    </row>
    <row r="82" spans="15:85" ht="13.5" customHeight="1">
      <c r="BG82" s="559"/>
      <c r="BH82" s="559"/>
      <c r="BI82" s="559"/>
      <c r="BJ82" s="559"/>
      <c r="BK82" s="559"/>
      <c r="BL82" s="559"/>
      <c r="BM82" s="559"/>
      <c r="BN82" s="559"/>
      <c r="BO82" s="559"/>
      <c r="BP82" s="641"/>
      <c r="BQ82" s="642"/>
      <c r="BR82" s="642"/>
      <c r="BS82" s="642"/>
      <c r="BT82" s="642"/>
      <c r="BU82" s="642"/>
      <c r="BV82" s="642"/>
      <c r="BW82" s="642"/>
      <c r="BX82" s="642"/>
      <c r="BY82" s="642"/>
      <c r="BZ82" s="642"/>
      <c r="CA82" s="642"/>
      <c r="CB82" s="642"/>
      <c r="CC82" s="642"/>
      <c r="CD82" s="642"/>
      <c r="CE82" s="642"/>
      <c r="CF82" s="642"/>
      <c r="CG82" s="643"/>
    </row>
    <row r="83" spans="15:85" ht="13.5" customHeight="1">
      <c r="BG83" s="559">
        <v>1</v>
      </c>
      <c r="BH83" s="559"/>
      <c r="BI83" s="559"/>
      <c r="BJ83" s="559"/>
      <c r="BK83" s="559"/>
      <c r="BL83" s="559"/>
      <c r="BM83" s="559"/>
      <c r="BN83" s="559"/>
      <c r="BO83" s="559"/>
      <c r="BP83" s="756" t="s">
        <v>112</v>
      </c>
      <c r="BQ83" s="757"/>
      <c r="BR83" s="757"/>
      <c r="BS83" s="757"/>
      <c r="BT83" s="757"/>
      <c r="BU83" s="757"/>
      <c r="BV83" s="757"/>
      <c r="BW83" s="757"/>
      <c r="BX83" s="757"/>
      <c r="BY83" s="757"/>
      <c r="BZ83" s="757"/>
      <c r="CA83" s="757"/>
      <c r="CB83" s="757"/>
      <c r="CC83" s="757"/>
      <c r="CD83" s="757"/>
      <c r="CE83" s="757"/>
      <c r="CF83" s="757"/>
      <c r="CG83" s="758"/>
    </row>
    <row r="84" spans="15:85" ht="13.5" customHeight="1">
      <c r="BG84" s="559"/>
      <c r="BH84" s="559"/>
      <c r="BI84" s="559"/>
      <c r="BJ84" s="559"/>
      <c r="BK84" s="559"/>
      <c r="BL84" s="559"/>
      <c r="BM84" s="559"/>
      <c r="BN84" s="559"/>
      <c r="BO84" s="559"/>
      <c r="BP84" s="610"/>
      <c r="BQ84" s="340"/>
      <c r="BR84" s="340"/>
      <c r="BS84" s="340"/>
      <c r="BT84" s="340"/>
      <c r="BU84" s="340"/>
      <c r="BV84" s="340"/>
      <c r="BW84" s="340"/>
      <c r="BX84" s="340"/>
      <c r="BY84" s="340"/>
      <c r="BZ84" s="340"/>
      <c r="CA84" s="340"/>
      <c r="CB84" s="340"/>
      <c r="CC84" s="340"/>
      <c r="CD84" s="340"/>
      <c r="CE84" s="340"/>
      <c r="CF84" s="340"/>
      <c r="CG84" s="611"/>
    </row>
    <row r="85" spans="15:85" ht="13.5" customHeight="1">
      <c r="BG85" s="559"/>
      <c r="BH85" s="559"/>
      <c r="BI85" s="559"/>
      <c r="BJ85" s="559"/>
      <c r="BK85" s="559"/>
      <c r="BL85" s="559"/>
      <c r="BM85" s="559"/>
      <c r="BN85" s="559"/>
      <c r="BO85" s="559"/>
      <c r="BP85" s="610"/>
      <c r="BQ85" s="340"/>
      <c r="BR85" s="340"/>
      <c r="BS85" s="340"/>
      <c r="BT85" s="340"/>
      <c r="BU85" s="340"/>
      <c r="BV85" s="340"/>
      <c r="BW85" s="340"/>
      <c r="BX85" s="340"/>
      <c r="BY85" s="340"/>
      <c r="BZ85" s="340"/>
      <c r="CA85" s="340"/>
      <c r="CB85" s="340"/>
      <c r="CC85" s="340"/>
      <c r="CD85" s="340"/>
      <c r="CE85" s="340"/>
      <c r="CF85" s="340"/>
      <c r="CG85" s="611"/>
    </row>
    <row r="86" spans="15:85" ht="13.5" customHeight="1">
      <c r="BG86" s="559"/>
      <c r="BH86" s="559"/>
      <c r="BI86" s="559"/>
      <c r="BJ86" s="559"/>
      <c r="BK86" s="559"/>
      <c r="BL86" s="559"/>
      <c r="BM86" s="559"/>
      <c r="BN86" s="559"/>
      <c r="BO86" s="559"/>
      <c r="BP86" s="610"/>
      <c r="BQ86" s="340"/>
      <c r="BR86" s="340"/>
      <c r="BS86" s="340"/>
      <c r="BT86" s="340"/>
      <c r="BU86" s="340"/>
      <c r="BV86" s="340"/>
      <c r="BW86" s="340"/>
      <c r="BX86" s="340"/>
      <c r="BY86" s="340"/>
      <c r="BZ86" s="340"/>
      <c r="CA86" s="340"/>
      <c r="CB86" s="340"/>
      <c r="CC86" s="340"/>
      <c r="CD86" s="340"/>
      <c r="CE86" s="340"/>
      <c r="CF86" s="340"/>
      <c r="CG86" s="611"/>
    </row>
    <row r="87" spans="15:85" ht="13.5" customHeight="1">
      <c r="BG87" s="559"/>
      <c r="BH87" s="559"/>
      <c r="BI87" s="559"/>
      <c r="BJ87" s="559"/>
      <c r="BK87" s="559"/>
      <c r="BL87" s="559"/>
      <c r="BM87" s="559"/>
      <c r="BN87" s="559"/>
      <c r="BO87" s="559"/>
      <c r="BP87" s="612"/>
      <c r="BQ87" s="613"/>
      <c r="BR87" s="613"/>
      <c r="BS87" s="613"/>
      <c r="BT87" s="613"/>
      <c r="BU87" s="613"/>
      <c r="BV87" s="613"/>
      <c r="BW87" s="613"/>
      <c r="BX87" s="613"/>
      <c r="BY87" s="613"/>
      <c r="BZ87" s="613"/>
      <c r="CA87" s="613"/>
      <c r="CB87" s="613"/>
      <c r="CC87" s="613"/>
      <c r="CD87" s="613"/>
      <c r="CE87" s="613"/>
      <c r="CF87" s="613"/>
      <c r="CG87" s="614"/>
    </row>
    <row r="88" spans="15:85" ht="13.5" customHeight="1">
      <c r="BG88" s="559" t="s">
        <v>113</v>
      </c>
      <c r="BH88" s="559"/>
      <c r="BI88" s="559"/>
      <c r="BJ88" s="559"/>
      <c r="BK88" s="559"/>
      <c r="BL88" s="559"/>
      <c r="BM88" s="559"/>
      <c r="BN88" s="559"/>
      <c r="BO88" s="559"/>
      <c r="BP88" s="756" t="s">
        <v>114</v>
      </c>
      <c r="BQ88" s="757"/>
      <c r="BR88" s="757"/>
      <c r="BS88" s="757"/>
      <c r="BT88" s="757"/>
      <c r="BU88" s="757"/>
      <c r="BV88" s="757"/>
      <c r="BW88" s="757"/>
      <c r="BX88" s="757"/>
      <c r="BY88" s="757"/>
      <c r="BZ88" s="757"/>
      <c r="CA88" s="757"/>
      <c r="CB88" s="757"/>
      <c r="CC88" s="757"/>
      <c r="CD88" s="757"/>
      <c r="CE88" s="757"/>
      <c r="CF88" s="757"/>
      <c r="CG88" s="758"/>
    </row>
    <row r="89" spans="15:85" ht="13.5" customHeight="1">
      <c r="BG89" s="559"/>
      <c r="BH89" s="559"/>
      <c r="BI89" s="559"/>
      <c r="BJ89" s="559"/>
      <c r="BK89" s="559"/>
      <c r="BL89" s="559"/>
      <c r="BM89" s="559"/>
      <c r="BN89" s="559"/>
      <c r="BO89" s="559"/>
      <c r="BP89" s="610"/>
      <c r="BQ89" s="340"/>
      <c r="BR89" s="340"/>
      <c r="BS89" s="340"/>
      <c r="BT89" s="340"/>
      <c r="BU89" s="340"/>
      <c r="BV89" s="340"/>
      <c r="BW89" s="340"/>
      <c r="BX89" s="340"/>
      <c r="BY89" s="340"/>
      <c r="BZ89" s="340"/>
      <c r="CA89" s="340"/>
      <c r="CB89" s="340"/>
      <c r="CC89" s="340"/>
      <c r="CD89" s="340"/>
      <c r="CE89" s="340"/>
      <c r="CF89" s="340"/>
      <c r="CG89" s="611"/>
    </row>
    <row r="90" spans="15:85" ht="13.5" customHeight="1">
      <c r="BG90" s="559"/>
      <c r="BH90" s="559"/>
      <c r="BI90" s="559"/>
      <c r="BJ90" s="559"/>
      <c r="BK90" s="559"/>
      <c r="BL90" s="559"/>
      <c r="BM90" s="559"/>
      <c r="BN90" s="559"/>
      <c r="BO90" s="559"/>
      <c r="BP90" s="610"/>
      <c r="BQ90" s="340"/>
      <c r="BR90" s="340"/>
      <c r="BS90" s="340"/>
      <c r="BT90" s="340"/>
      <c r="BU90" s="340"/>
      <c r="BV90" s="340"/>
      <c r="BW90" s="340"/>
      <c r="BX90" s="340"/>
      <c r="BY90" s="340"/>
      <c r="BZ90" s="340"/>
      <c r="CA90" s="340"/>
      <c r="CB90" s="340"/>
      <c r="CC90" s="340"/>
      <c r="CD90" s="340"/>
      <c r="CE90" s="340"/>
      <c r="CF90" s="340"/>
      <c r="CG90" s="611"/>
    </row>
    <row r="91" spans="15:85" ht="13.5" customHeight="1">
      <c r="BG91" s="559"/>
      <c r="BH91" s="559"/>
      <c r="BI91" s="559"/>
      <c r="BJ91" s="559"/>
      <c r="BK91" s="559"/>
      <c r="BL91" s="559"/>
      <c r="BM91" s="559"/>
      <c r="BN91" s="559"/>
      <c r="BO91" s="559"/>
      <c r="BP91" s="610"/>
      <c r="BQ91" s="340"/>
      <c r="BR91" s="340"/>
      <c r="BS91" s="340"/>
      <c r="BT91" s="340"/>
      <c r="BU91" s="340"/>
      <c r="BV91" s="340"/>
      <c r="BW91" s="340"/>
      <c r="BX91" s="340"/>
      <c r="BY91" s="340"/>
      <c r="BZ91" s="340"/>
      <c r="CA91" s="340"/>
      <c r="CB91" s="340"/>
      <c r="CC91" s="340"/>
      <c r="CD91" s="340"/>
      <c r="CE91" s="340"/>
      <c r="CF91" s="340"/>
      <c r="CG91" s="611"/>
    </row>
    <row r="92" spans="15:85" ht="13.5" customHeight="1">
      <c r="BG92" s="559"/>
      <c r="BH92" s="559"/>
      <c r="BI92" s="559"/>
      <c r="BJ92" s="559"/>
      <c r="BK92" s="559"/>
      <c r="BL92" s="559"/>
      <c r="BM92" s="559"/>
      <c r="BN92" s="559"/>
      <c r="BO92" s="559"/>
      <c r="BP92" s="612"/>
      <c r="BQ92" s="613"/>
      <c r="BR92" s="613"/>
      <c r="BS92" s="613"/>
      <c r="BT92" s="613"/>
      <c r="BU92" s="613"/>
      <c r="BV92" s="613"/>
      <c r="BW92" s="613"/>
      <c r="BX92" s="613"/>
      <c r="BY92" s="613"/>
      <c r="BZ92" s="613"/>
      <c r="CA92" s="613"/>
      <c r="CB92" s="613"/>
      <c r="CC92" s="613"/>
      <c r="CD92" s="613"/>
      <c r="CE92" s="613"/>
      <c r="CF92" s="613"/>
      <c r="CG92" s="614"/>
    </row>
  </sheetData>
  <sheetProtection algorithmName="SHA-512" hashValue="e95X6zNVDnYHE+4cKfOVWCruzRQEWlpp6BMoNBmqVDmuBcWvX7pp34LCCWUohnUYMEQikumeH0KC4rhqA8RzYg==" saltValue="RtJ1C5Dn5XHQrP4bg80VuQ==" spinCount="100000" sheet="1" objects="1" scenarios="1"/>
  <protectedRanges>
    <protectedRange sqref="H11:L12" name="範囲2"/>
    <protectedRange sqref="B1:B1048576 R1:R1048576 AV18:AY22" name="範囲1"/>
  </protectedRanges>
  <mergeCells count="225">
    <mergeCell ref="T1:AY1"/>
    <mergeCell ref="BP38:CG42"/>
    <mergeCell ref="BG43:BH47"/>
    <mergeCell ref="BI43:BJ47"/>
    <mergeCell ref="BK43:BO47"/>
    <mergeCell ref="BP43:CG47"/>
    <mergeCell ref="BG38:BH42"/>
    <mergeCell ref="BI38:BJ42"/>
    <mergeCell ref="BP83:CG87"/>
    <mergeCell ref="BP48:CG52"/>
    <mergeCell ref="AV66:AY66"/>
    <mergeCell ref="BG58:BH62"/>
    <mergeCell ref="AV58:AY61"/>
    <mergeCell ref="AU45:AU48"/>
    <mergeCell ref="AV45:AY48"/>
    <mergeCell ref="AP45:AR45"/>
    <mergeCell ref="AP46:AR46"/>
    <mergeCell ref="S45:AA46"/>
    <mergeCell ref="BK38:BO42"/>
    <mergeCell ref="AV44:AY44"/>
    <mergeCell ref="BE70:BF74"/>
    <mergeCell ref="AJ3:AY4"/>
    <mergeCell ref="T3:AI4"/>
    <mergeCell ref="BP23:CG27"/>
    <mergeCell ref="BG88:BH92"/>
    <mergeCell ref="BI88:BJ92"/>
    <mergeCell ref="BK88:BO92"/>
    <mergeCell ref="BP88:CG92"/>
    <mergeCell ref="BP78:CG82"/>
    <mergeCell ref="BE65:BF69"/>
    <mergeCell ref="BG83:BH87"/>
    <mergeCell ref="BI83:BJ87"/>
    <mergeCell ref="BK83:BO87"/>
    <mergeCell ref="BI78:BJ82"/>
    <mergeCell ref="BK78:BO82"/>
    <mergeCell ref="C62:D65"/>
    <mergeCell ref="E62:E65"/>
    <mergeCell ref="F62:I65"/>
    <mergeCell ref="S62:T65"/>
    <mergeCell ref="U62:U65"/>
    <mergeCell ref="AP29:AR29"/>
    <mergeCell ref="AB28:AR28"/>
    <mergeCell ref="AK54:AK57"/>
    <mergeCell ref="AJ54:AJ57"/>
    <mergeCell ref="V50:Z52"/>
    <mergeCell ref="D59:D61"/>
    <mergeCell ref="E59:E61"/>
    <mergeCell ref="AP59:AR59"/>
    <mergeCell ref="AP60:AR60"/>
    <mergeCell ref="G61:I61"/>
    <mergeCell ref="AA39:AA40"/>
    <mergeCell ref="AD39:AD40"/>
    <mergeCell ref="AG39:AG40"/>
    <mergeCell ref="R50:R52"/>
    <mergeCell ref="Q47:Q49"/>
    <mergeCell ref="B1:B16"/>
    <mergeCell ref="R1:R16"/>
    <mergeCell ref="BE60:BF64"/>
    <mergeCell ref="BG78:BH82"/>
    <mergeCell ref="AE62:AF65"/>
    <mergeCell ref="AG62:AG65"/>
    <mergeCell ref="AH62:AO65"/>
    <mergeCell ref="AS62:AT65"/>
    <mergeCell ref="AU62:AU65"/>
    <mergeCell ref="AV62:AY65"/>
    <mergeCell ref="AP63:AR63"/>
    <mergeCell ref="AP64:AR64"/>
    <mergeCell ref="V62:Y65"/>
    <mergeCell ref="U38:V38"/>
    <mergeCell ref="X39:X40"/>
    <mergeCell ref="R47:R49"/>
    <mergeCell ref="S35:AA37"/>
    <mergeCell ref="AP36:AR36"/>
    <mergeCell ref="E35:M38"/>
    <mergeCell ref="Q35:Q37"/>
    <mergeCell ref="S31:Z34"/>
    <mergeCell ref="R35:R37"/>
    <mergeCell ref="BE33:BF37"/>
    <mergeCell ref="BG33:BH37"/>
    <mergeCell ref="A57:A58"/>
    <mergeCell ref="B57:B58"/>
    <mergeCell ref="C57:N58"/>
    <mergeCell ref="AV57:AY57"/>
    <mergeCell ref="AE58:AF61"/>
    <mergeCell ref="AG58:AG61"/>
    <mergeCell ref="AH58:AO61"/>
    <mergeCell ref="AG51:AG53"/>
    <mergeCell ref="AH51:AO53"/>
    <mergeCell ref="A53:A56"/>
    <mergeCell ref="B53:B56"/>
    <mergeCell ref="C53:D56"/>
    <mergeCell ref="E53:M56"/>
    <mergeCell ref="Q53:Q54"/>
    <mergeCell ref="V53:V61"/>
    <mergeCell ref="A49:A52"/>
    <mergeCell ref="B49:B52"/>
    <mergeCell ref="C49:D52"/>
    <mergeCell ref="E49:M52"/>
    <mergeCell ref="AS49:AT52"/>
    <mergeCell ref="W61:Y61"/>
    <mergeCell ref="Q50:Q52"/>
    <mergeCell ref="AS58:AT61"/>
    <mergeCell ref="AU58:AU61"/>
    <mergeCell ref="CP47:CP49"/>
    <mergeCell ref="CQ47:CR49"/>
    <mergeCell ref="CS47:CU49"/>
    <mergeCell ref="CV47:DC49"/>
    <mergeCell ref="AD48:AD50"/>
    <mergeCell ref="AE48:AF50"/>
    <mergeCell ref="AG48:AG50"/>
    <mergeCell ref="AH48:AO50"/>
    <mergeCell ref="BE48:BF52"/>
    <mergeCell ref="BG48:BH52"/>
    <mergeCell ref="AG45:AG47"/>
    <mergeCell ref="AH45:AO47"/>
    <mergeCell ref="AS45:AT48"/>
    <mergeCell ref="AE45:AF47"/>
    <mergeCell ref="AD51:AD53"/>
    <mergeCell ref="AE51:AF53"/>
    <mergeCell ref="BI48:BJ52"/>
    <mergeCell ref="BK48:BO52"/>
    <mergeCell ref="BE53:BF57"/>
    <mergeCell ref="BG53:BH57"/>
    <mergeCell ref="BI53:BJ57"/>
    <mergeCell ref="BK53:BO57"/>
    <mergeCell ref="BP53:CG57"/>
    <mergeCell ref="A39:A40"/>
    <mergeCell ref="B39:B40"/>
    <mergeCell ref="C39:N40"/>
    <mergeCell ref="D41:D43"/>
    <mergeCell ref="E41:E43"/>
    <mergeCell ref="BE43:BF47"/>
    <mergeCell ref="C44:N44"/>
    <mergeCell ref="S44:AA44"/>
    <mergeCell ref="A45:A48"/>
    <mergeCell ref="B45:B48"/>
    <mergeCell ref="BE38:BF42"/>
    <mergeCell ref="S47:U49"/>
    <mergeCell ref="V47:Z49"/>
    <mergeCell ref="AA47:AA52"/>
    <mergeCell ref="S50:U52"/>
    <mergeCell ref="C45:D48"/>
    <mergeCell ref="E45:M48"/>
    <mergeCell ref="N45:N56"/>
    <mergeCell ref="R45:R46"/>
    <mergeCell ref="AK40:AK44"/>
    <mergeCell ref="A27:A30"/>
    <mergeCell ref="B27:B30"/>
    <mergeCell ref="C27:D30"/>
    <mergeCell ref="E27:M30"/>
    <mergeCell ref="N27:N38"/>
    <mergeCell ref="R27:R30"/>
    <mergeCell ref="S27:Z30"/>
    <mergeCell ref="O29:Q29"/>
    <mergeCell ref="BK28:BO32"/>
    <mergeCell ref="AS27:AT30"/>
    <mergeCell ref="AU27:AU30"/>
    <mergeCell ref="AV27:AY30"/>
    <mergeCell ref="AB35:AR35"/>
    <mergeCell ref="A31:A34"/>
    <mergeCell ref="B31:B34"/>
    <mergeCell ref="C31:D34"/>
    <mergeCell ref="E31:M34"/>
    <mergeCell ref="Q31:Q34"/>
    <mergeCell ref="R31:R34"/>
    <mergeCell ref="A35:A38"/>
    <mergeCell ref="B35:B38"/>
    <mergeCell ref="C35:D38"/>
    <mergeCell ref="BK33:BO37"/>
    <mergeCell ref="B21:B22"/>
    <mergeCell ref="C21:N22"/>
    <mergeCell ref="AV17:AY17"/>
    <mergeCell ref="B18:B20"/>
    <mergeCell ref="C18:E20"/>
    <mergeCell ref="F18:M20"/>
    <mergeCell ref="N18:N20"/>
    <mergeCell ref="AE18:AF22"/>
    <mergeCell ref="AG18:AG22"/>
    <mergeCell ref="AH18:AT22"/>
    <mergeCell ref="AU18:AU22"/>
    <mergeCell ref="AV18:AY22"/>
    <mergeCell ref="C4:Q6"/>
    <mergeCell ref="CH18:CH22"/>
    <mergeCell ref="CI18:CI22"/>
    <mergeCell ref="CJ18:CJ22"/>
    <mergeCell ref="CK18:CK22"/>
    <mergeCell ref="CL18:CL22"/>
    <mergeCell ref="C14:L14"/>
    <mergeCell ref="C16:N16"/>
    <mergeCell ref="C17:N17"/>
    <mergeCell ref="BI18:BJ22"/>
    <mergeCell ref="BK18:BO22"/>
    <mergeCell ref="BP18:CG22"/>
    <mergeCell ref="C8:Q9"/>
    <mergeCell ref="BE18:BF22"/>
    <mergeCell ref="BG18:BH22"/>
    <mergeCell ref="M11:M12"/>
    <mergeCell ref="N11:P12"/>
    <mergeCell ref="Y8:AB12"/>
    <mergeCell ref="AC8:AY12"/>
    <mergeCell ref="Y13:AB15"/>
    <mergeCell ref="AC13:AY15"/>
    <mergeCell ref="C11:G12"/>
    <mergeCell ref="H11:L12"/>
    <mergeCell ref="C26:N26"/>
    <mergeCell ref="BE23:BF27"/>
    <mergeCell ref="BG23:BH27"/>
    <mergeCell ref="BI23:BJ27"/>
    <mergeCell ref="BK23:BO27"/>
    <mergeCell ref="AA27:AA34"/>
    <mergeCell ref="BP33:CG37"/>
    <mergeCell ref="AE23:AY26"/>
    <mergeCell ref="BI33:BJ37"/>
    <mergeCell ref="BE28:BF32"/>
    <mergeCell ref="E23:E25"/>
    <mergeCell ref="BG28:BH32"/>
    <mergeCell ref="BI28:BJ32"/>
    <mergeCell ref="AS34:AT37"/>
    <mergeCell ref="AU34:AU37"/>
    <mergeCell ref="AV34:AY37"/>
    <mergeCell ref="AV33:AY33"/>
    <mergeCell ref="O28:Q28"/>
    <mergeCell ref="BP28:CG32"/>
    <mergeCell ref="S25:AA26"/>
    <mergeCell ref="D23:D25"/>
  </mergeCells>
  <phoneticPr fontId="11"/>
  <conditionalFormatting sqref="B18:B22">
    <cfRule type="expression" dxfId="87" priority="9">
      <formula>$H$11=""</formula>
    </cfRule>
    <cfRule type="expression" dxfId="86" priority="54">
      <formula>$H$11&lt;&gt;""</formula>
    </cfRule>
  </conditionalFormatting>
  <conditionalFormatting sqref="B27:B38 B45:B56">
    <cfRule type="expression" dxfId="85" priority="27">
      <formula>AND($H$11&lt;&gt;"",$B$18="✔")</formula>
    </cfRule>
  </conditionalFormatting>
  <conditionalFormatting sqref="B39:N40">
    <cfRule type="expression" dxfId="84" priority="25">
      <formula>AND($H$11&lt;&gt;"",$B$18="✔")</formula>
    </cfRule>
  </conditionalFormatting>
  <conditionalFormatting sqref="B41:N43">
    <cfRule type="expression" dxfId="83" priority="26">
      <formula>AND($H$11&lt;&gt;"",$B$18="✔")</formula>
    </cfRule>
  </conditionalFormatting>
  <conditionalFormatting sqref="C62:I65 D59:E61">
    <cfRule type="expression" dxfId="82" priority="50">
      <formula>$B$57="✔"</formula>
    </cfRule>
  </conditionalFormatting>
  <conditionalFormatting sqref="C26:N26 C44:N44">
    <cfRule type="expression" dxfId="81" priority="34">
      <formula>AND($H$11&lt;&gt;"",$B$18="✔")</formula>
    </cfRule>
  </conditionalFormatting>
  <conditionalFormatting sqref="D23:E25 B27:B40">
    <cfRule type="expression" dxfId="80" priority="52">
      <formula>AND($H$11&lt;&gt;"",$B$21="✔")</formula>
    </cfRule>
  </conditionalFormatting>
  <conditionalFormatting sqref="D23:E25 D41:E43 B57:N58 D59:E61">
    <cfRule type="expression" dxfId="79" priority="36">
      <formula>AND($H$11&lt;&gt;"",$B$18="✔")</formula>
    </cfRule>
  </conditionalFormatting>
  <conditionalFormatting sqref="D41:E43 B45:B58">
    <cfRule type="expression" dxfId="78" priority="51">
      <formula>AND($H$11&lt;&gt;"",$B$21="✔",$B$39="✔")</formula>
    </cfRule>
  </conditionalFormatting>
  <conditionalFormatting sqref="O28:Q29 O45:Q46 B59:N61">
    <cfRule type="expression" dxfId="77" priority="35">
      <formula>AND($H$11&lt;&gt;"",$B$18="✔")</formula>
    </cfRule>
  </conditionalFormatting>
  <conditionalFormatting sqref="O45:Q46">
    <cfRule type="expression" dxfId="76" priority="46">
      <formula>AND($H$11&lt;&gt;"",$B$21="✔",$B$39="✔",$A$57&gt;0)</formula>
    </cfRule>
  </conditionalFormatting>
  <conditionalFormatting sqref="R27:R37 O28:Q29">
    <cfRule type="expression" dxfId="75" priority="13">
      <formula>AND($H$11&lt;&gt;"",$B$21="✔",$A$39&gt;0)</formula>
    </cfRule>
  </conditionalFormatting>
  <conditionalFormatting sqref="R38:R52">
    <cfRule type="expression" dxfId="74" priority="2">
      <formula>AND($H$11&lt;&gt;"",$B$18="✔")</formula>
    </cfRule>
  </conditionalFormatting>
  <conditionalFormatting sqref="R45:R46">
    <cfRule type="expression" dxfId="73" priority="3">
      <formula>AND($H$11&lt;&gt;"",$B$21="✔",$B$39="✔",$A$57&gt;0)</formula>
    </cfRule>
  </conditionalFormatting>
  <conditionalFormatting sqref="R47:R52">
    <cfRule type="expression" dxfId="72" priority="1">
      <formula>AND($H$11&lt;&gt;"",$B$21="✔",$B$39="✔",$B$45="",$B$53="",$B$49="✔")</formula>
    </cfRule>
  </conditionalFormatting>
  <conditionalFormatting sqref="U53:V61 S62:Y65">
    <cfRule type="expression" dxfId="71" priority="45">
      <formula>AND($C$49="✔",$H$11&lt;&gt;"",$B$21="✔",$B$39="✔",$A$57=1,$Q$53&gt;0)</formula>
    </cfRule>
  </conditionalFormatting>
  <conditionalFormatting sqref="AB45:AD46">
    <cfRule type="expression" dxfId="70" priority="44">
      <formula>AND($H$11&lt;&gt;"",$B$21="✔",$B$39="✔",$A$57&gt;0,$R$45="✔")</formula>
    </cfRule>
  </conditionalFormatting>
  <conditionalFormatting sqref="AC8 AC13:AY15">
    <cfRule type="expression" dxfId="69" priority="1171">
      <formula>$AC$8=$BP$83</formula>
    </cfRule>
    <cfRule type="expression" dxfId="68" priority="1172">
      <formula>$AC$8=$BP$78</formula>
    </cfRule>
  </conditionalFormatting>
  <conditionalFormatting sqref="AE23">
    <cfRule type="expression" dxfId="67" priority="24">
      <formula>AND($H$11&lt;&gt;"",$B$18="✔")</formula>
    </cfRule>
  </conditionalFormatting>
  <conditionalFormatting sqref="AE18:AY22 O19:AD20">
    <cfRule type="expression" dxfId="66" priority="20">
      <formula>AND($H$11&lt;&gt;"",$B$18="✔")</formula>
    </cfRule>
  </conditionalFormatting>
  <conditionalFormatting sqref="AJ54:AK57">
    <cfRule type="expression" dxfId="65" priority="43">
      <formula>AND($H$11&lt;&gt;"",$B$21="✔",$B$39="✔",$A$57&gt;0,$R$45="✔",$AE$51="✔")</formula>
    </cfRule>
  </conditionalFormatting>
  <conditionalFormatting sqref="AP45:AR46 AS45:AY48">
    <cfRule type="expression" dxfId="64" priority="14">
      <formula>$AS$45="✔"</formula>
    </cfRule>
  </conditionalFormatting>
  <conditionalFormatting sqref="AP45:AY48 R27:AY37 R25:AD26 AL38:AY43 S44 AL44:AV44 S45:AO47 AC48:AR48 S48:AA52 AC49:AY52 AB50 R53:AY65 C62:I65">
    <cfRule type="expression" dxfId="63" priority="37">
      <formula>AND($H$11&lt;&gt;"",$B$18="✔")</formula>
    </cfRule>
  </conditionalFormatting>
  <conditionalFormatting sqref="AS27:AY30 AB28:AR29">
    <cfRule type="expression" dxfId="62" priority="39">
      <formula>AND($H$11&lt;&gt;"",$B$21="✔",$B$39="✔",$A$57&gt;0,$R$45="✔",$AD$51&gt;0,$Q$35&gt;0)</formula>
    </cfRule>
    <cfRule type="expression" dxfId="61" priority="48">
      <formula>AND($H$11&lt;&gt;"",$B$21="✔",$A$39&gt;0,$Q$35&gt;0)</formula>
    </cfRule>
  </conditionalFormatting>
  <conditionalFormatting sqref="AS34:AY37 AB35:AR36">
    <cfRule type="expression" dxfId="60" priority="38">
      <formula>AND($H$11&lt;&gt;"",$B$21="✔",$B$39="✔",$A$57&gt;0,$R$45="✔",$AD$51&gt;0,$R$35="✔")</formula>
    </cfRule>
    <cfRule type="expression" dxfId="59" priority="47">
      <formula>AND($H$11&lt;&gt;"",$B$21="✔",$A$39&gt;0,$R$35="✔")</formula>
    </cfRule>
  </conditionalFormatting>
  <conditionalFormatting sqref="AS58:AY61 AP59:AR60">
    <cfRule type="expression" dxfId="58" priority="41">
      <formula>AND($H$11&lt;&gt;"",$B$21="✔",$B$39="✔",$A$57&gt;0,$R$45="✔",$AE$51="✔",$AE$58="✔")</formula>
    </cfRule>
  </conditionalFormatting>
  <conditionalFormatting sqref="AS62:AY65 AP63:AR64">
    <cfRule type="expression" dxfId="57" priority="42">
      <formula>AND($H$11&lt;&gt;"",$B$21="✔",$B$39="✔",$A$57&gt;0,$R$45="✔",$AE$51="✔",$AE$62="✔")</formula>
    </cfRule>
  </conditionalFormatting>
  <conditionalFormatting sqref="AV18:AY22">
    <cfRule type="expression" dxfId="56" priority="10">
      <formula>AND($H$11="停止",$B$18="✔",OR($AV$18="警告","停止"))</formula>
    </cfRule>
    <cfRule type="expression" dxfId="55" priority="11">
      <formula>AND($H$11="警告",$AV$18="警告",$B$18="✔")</formula>
    </cfRule>
    <cfRule type="expression" dxfId="54" priority="33">
      <formula>OR($H$11="",$B$18="")</formula>
    </cfRule>
    <cfRule type="expression" dxfId="53" priority="12">
      <formula>AND($H$11="継続",$AV$18="停止",$B$18="✔")</formula>
    </cfRule>
  </conditionalFormatting>
  <dataValidations count="13">
    <dataValidation type="list" allowBlank="1" showInputMessage="1" showErrorMessage="1" sqref="H11:L12" xr:uid="{00000000-0002-0000-0200-000000000000}">
      <formula1>$BG$13:$BG$17</formula1>
    </dataValidation>
    <dataValidation type="list" allowBlank="1" showInputMessage="1" showErrorMessage="1" sqref="CQ47" xr:uid="{00000000-0002-0000-0200-000001000000}">
      <formula1>"✔"</formula1>
    </dataValidation>
    <dataValidation type="list" allowBlank="1" showInputMessage="1" showErrorMessage="1" sqref="B18:B20" xr:uid="{00000000-0002-0000-0200-000002000000}">
      <formula1>$P$22:$P$23</formula1>
    </dataValidation>
    <dataValidation type="list" allowBlank="1" showInputMessage="1" showErrorMessage="1" sqref="AV18:AY22" xr:uid="{00000000-0002-0000-0200-000003000000}">
      <formula1>$BO$12:$BO$16</formula1>
    </dataValidation>
    <dataValidation type="list" allowBlank="1" showInputMessage="1" showErrorMessage="1" sqref="B39:B40" xr:uid="{00000000-0002-0000-0200-000004000000}">
      <formula1>$O$39:$O$40</formula1>
    </dataValidation>
    <dataValidation type="list" allowBlank="1" showInputMessage="1" showErrorMessage="1" sqref="B27:B38" xr:uid="{00000000-0002-0000-0200-000005000000}">
      <formula1>$P$39:$P$40</formula1>
    </dataValidation>
    <dataValidation type="list" allowBlank="1" showInputMessage="1" showErrorMessage="1" sqref="R27:R34" xr:uid="{00000000-0002-0000-0200-000006000000}">
      <formula1>$AC$38:$AC$39</formula1>
    </dataValidation>
    <dataValidation type="list" allowBlank="1" showInputMessage="1" showErrorMessage="1" sqref="R35:R37" xr:uid="{00000000-0002-0000-0200-000007000000}">
      <formula1>$AB$38:$AB$39</formula1>
    </dataValidation>
    <dataValidation type="list" allowBlank="1" showInputMessage="1" showErrorMessage="1" sqref="B57:B58" xr:uid="{00000000-0002-0000-0200-000008000000}">
      <formula1>$O$57:$O$58</formula1>
    </dataValidation>
    <dataValidation type="list" allowBlank="1" showInputMessage="1" showErrorMessage="1" sqref="B45:B56" xr:uid="{00000000-0002-0000-0200-000009000000}">
      <formula1>$P$57:$P$58</formula1>
    </dataValidation>
    <dataValidation type="list" allowBlank="1" showInputMessage="1" showErrorMessage="1" sqref="R47:R52" xr:uid="{00000000-0002-0000-0200-00000A000000}">
      <formula1>$AB$47:$AB$48</formula1>
    </dataValidation>
    <dataValidation type="list" allowBlank="1" showInputMessage="1" showErrorMessage="1" sqref="R45:R46" xr:uid="{00000000-0002-0000-0200-00000B000000}">
      <formula1>$AB$53:$AB$54</formula1>
    </dataValidation>
    <dataValidation type="list" allowBlank="1" showInputMessage="1" showErrorMessage="1" sqref="B21:B22" xr:uid="{00000000-0002-0000-0200-00000C000000}">
      <formula1>$O$22:$O$23</formula1>
    </dataValidation>
  </dataValidations>
  <printOptions horizontalCentered="1" verticalCentered="1"/>
  <pageMargins left="0.39370078740157483" right="0" top="0" bottom="0" header="0.51181102362204722" footer="0.51181102362204722"/>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B178"/>
  <sheetViews>
    <sheetView showGridLines="0" view="pageBreakPreview" topLeftCell="M4" zoomScale="160" zoomScaleNormal="160" zoomScaleSheetLayoutView="160" workbookViewId="0">
      <selection activeCell="J155" sqref="J155:K157"/>
    </sheetView>
  </sheetViews>
  <sheetFormatPr defaultColWidth="2.26953125" defaultRowHeight="13.5" customHeight="1"/>
  <cols>
    <col min="1" max="1" width="3.6328125" style="1" customWidth="1"/>
    <col min="2" max="54" width="4.08984375" style="1" customWidth="1"/>
    <col min="55" max="55" width="3.6328125" style="1" customWidth="1"/>
    <col min="56" max="57" width="2.26953125" style="1" customWidth="1"/>
    <col min="58" max="90" width="2.26953125" style="1" hidden="1" customWidth="1"/>
    <col min="91" max="108" width="2.26953125" style="1" customWidth="1"/>
    <col min="109" max="16384" width="2.26953125" style="1"/>
  </cols>
  <sheetData>
    <row r="1" spans="1:106" ht="25" customHeight="1">
      <c r="B1" s="1204" t="s">
        <v>405</v>
      </c>
      <c r="C1" s="1204"/>
      <c r="D1" s="1204"/>
      <c r="E1" s="1204"/>
      <c r="F1" s="1204"/>
      <c r="G1" s="1204"/>
      <c r="H1" s="1204"/>
      <c r="I1" s="1204"/>
      <c r="J1" s="1204"/>
      <c r="K1" s="1204"/>
      <c r="L1" s="1204"/>
      <c r="M1" s="1204"/>
      <c r="N1" s="1204"/>
      <c r="O1" s="1204"/>
      <c r="P1" s="1204"/>
      <c r="Q1" s="1204"/>
      <c r="R1" s="1204"/>
      <c r="S1" s="1204"/>
      <c r="T1" s="1204"/>
      <c r="U1" s="1204"/>
      <c r="V1" s="1204"/>
      <c r="W1" s="1204"/>
      <c r="X1" s="1204"/>
      <c r="Y1" s="1204"/>
      <c r="Z1" s="1204"/>
      <c r="AA1" s="1204"/>
      <c r="AB1" s="1204"/>
      <c r="AC1" s="1204"/>
      <c r="AD1" s="1204"/>
      <c r="AE1" s="1204"/>
      <c r="AF1" s="1204"/>
      <c r="AG1" s="1204"/>
      <c r="AH1" s="1204"/>
      <c r="AI1" s="1204"/>
      <c r="AJ1" s="1204"/>
      <c r="AK1" s="1204"/>
      <c r="AL1" s="1204"/>
      <c r="AM1" s="1204"/>
      <c r="AN1" s="1204"/>
      <c r="AO1" s="1204"/>
      <c r="AP1" s="1204"/>
      <c r="AQ1" s="1204"/>
      <c r="AR1" s="1204"/>
      <c r="AS1" s="1204"/>
      <c r="AT1" s="1204"/>
      <c r="AU1" s="1204"/>
      <c r="AV1" s="1204"/>
      <c r="AW1" s="1204"/>
      <c r="AX1" s="1204"/>
      <c r="AY1" s="1204"/>
      <c r="AZ1" s="1204"/>
      <c r="BA1" s="1204"/>
      <c r="BB1" s="1204"/>
    </row>
    <row r="2" spans="1:106" ht="25" customHeight="1">
      <c r="B2" s="1204"/>
      <c r="C2" s="1204"/>
      <c r="D2" s="1204"/>
      <c r="E2" s="1204"/>
      <c r="F2" s="1204"/>
      <c r="G2" s="1204"/>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row>
    <row r="3" spans="1:106" ht="20.149999999999999" customHeight="1" thickBot="1">
      <c r="B3" s="1043" t="s">
        <v>187</v>
      </c>
      <c r="C3" s="1043"/>
      <c r="D3" s="1043"/>
      <c r="E3" s="1043"/>
      <c r="F3" s="1043"/>
      <c r="G3" s="1043"/>
      <c r="H3" s="1043"/>
      <c r="I3" s="1043"/>
      <c r="J3" s="1043"/>
      <c r="K3" s="1043"/>
      <c r="L3" s="1043"/>
      <c r="M3" s="1043"/>
      <c r="N3" s="1043"/>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CP3" s="271"/>
      <c r="CQ3" s="272"/>
      <c r="CR3" s="272"/>
      <c r="CS3" s="272"/>
      <c r="CT3" s="272"/>
      <c r="CU3" s="272"/>
      <c r="CV3" s="272"/>
      <c r="CW3" s="272"/>
      <c r="CX3" s="272"/>
      <c r="CY3" s="272"/>
      <c r="CZ3" s="272"/>
      <c r="DA3" s="272"/>
      <c r="DB3" s="272"/>
    </row>
    <row r="4" spans="1:106" ht="20.149999999999999" customHeight="1">
      <c r="B4" s="1043"/>
      <c r="C4" s="1043"/>
      <c r="D4" s="1043"/>
      <c r="E4" s="1043"/>
      <c r="F4" s="1043"/>
      <c r="G4" s="1043"/>
      <c r="H4" s="1043"/>
      <c r="I4" s="1043"/>
      <c r="J4" s="1043"/>
      <c r="K4" s="1043"/>
      <c r="L4" s="1043"/>
      <c r="M4" s="1043"/>
      <c r="N4" s="1043"/>
      <c r="O4" s="54"/>
      <c r="P4" s="1041" t="s">
        <v>422</v>
      </c>
      <c r="Q4" s="1042"/>
      <c r="R4" s="1042"/>
      <c r="S4" s="1042"/>
      <c r="T4" s="1042"/>
      <c r="U4" s="1042"/>
      <c r="V4" s="1042"/>
      <c r="W4" s="1042"/>
      <c r="X4" s="1042"/>
      <c r="Y4" s="1042"/>
      <c r="Z4" s="1042"/>
      <c r="AA4" s="1042"/>
      <c r="AB4" s="1042"/>
      <c r="AC4" s="1042"/>
      <c r="AD4" s="1042"/>
      <c r="AE4" s="1042"/>
      <c r="AF4" s="1042"/>
      <c r="AG4" s="1042"/>
      <c r="AH4" s="1042"/>
      <c r="AI4" s="1042"/>
      <c r="AJ4" s="1042"/>
      <c r="AK4" s="1042"/>
      <c r="AL4" s="1042"/>
      <c r="AM4" s="1042"/>
      <c r="AN4" s="1042"/>
      <c r="AO4" s="54"/>
      <c r="AP4" s="1044" t="s">
        <v>420</v>
      </c>
      <c r="AQ4" s="1045"/>
      <c r="AR4" s="1045"/>
      <c r="AS4" s="1045"/>
      <c r="AT4" s="1045"/>
      <c r="AU4" s="1045"/>
      <c r="AV4" s="1045"/>
      <c r="AW4" s="1045"/>
      <c r="AX4" s="1045"/>
      <c r="AY4" s="1045"/>
      <c r="AZ4" s="1045"/>
      <c r="BA4" s="1045"/>
      <c r="BB4" s="1046"/>
      <c r="BC4" s="239"/>
      <c r="CP4" s="272"/>
      <c r="CQ4" s="272"/>
      <c r="CR4" s="272"/>
      <c r="CS4" s="272"/>
      <c r="CT4" s="272"/>
      <c r="CU4" s="272"/>
      <c r="CV4" s="272"/>
      <c r="CW4" s="272"/>
      <c r="CX4" s="272"/>
      <c r="CY4" s="272"/>
      <c r="CZ4" s="272"/>
      <c r="DA4" s="272"/>
      <c r="DB4" s="272"/>
    </row>
    <row r="5" spans="1:106" ht="20.149999999999999" customHeight="1">
      <c r="B5" s="54"/>
      <c r="C5" s="54"/>
      <c r="D5" s="54"/>
      <c r="E5" s="54"/>
      <c r="F5" s="54"/>
      <c r="G5" s="54"/>
      <c r="H5" s="54"/>
      <c r="I5" s="54"/>
      <c r="J5" s="54"/>
      <c r="K5" s="54"/>
      <c r="L5" s="54"/>
      <c r="M5" s="54"/>
      <c r="N5" s="54"/>
      <c r="O5" s="54"/>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54"/>
      <c r="AP5" s="1047"/>
      <c r="AQ5" s="1048"/>
      <c r="AR5" s="1048"/>
      <c r="AS5" s="1048"/>
      <c r="AT5" s="1048"/>
      <c r="AU5" s="1048"/>
      <c r="AV5" s="1048"/>
      <c r="AW5" s="1048"/>
      <c r="AX5" s="1048"/>
      <c r="AY5" s="1048"/>
      <c r="AZ5" s="1048"/>
      <c r="BA5" s="1048"/>
      <c r="BB5" s="1049"/>
      <c r="BC5" s="239"/>
      <c r="CP5" s="272"/>
      <c r="CQ5" s="272"/>
      <c r="CR5" s="272"/>
      <c r="CS5" s="272"/>
      <c r="CT5" s="272"/>
      <c r="CU5" s="272"/>
      <c r="CV5" s="272"/>
      <c r="CW5" s="272"/>
      <c r="CX5" s="272"/>
      <c r="CY5" s="272"/>
      <c r="CZ5" s="272"/>
      <c r="DA5" s="272"/>
      <c r="DB5" s="272"/>
    </row>
    <row r="6" spans="1:106" ht="10" customHeight="1" thickBot="1">
      <c r="B6" s="54"/>
      <c r="C6" s="54"/>
      <c r="D6" s="54"/>
      <c r="E6" s="54"/>
      <c r="F6" s="54"/>
      <c r="G6" s="54"/>
      <c r="H6" s="54"/>
      <c r="I6" s="54"/>
      <c r="J6" s="54"/>
      <c r="K6" s="54"/>
      <c r="L6" s="54"/>
      <c r="M6" s="54"/>
      <c r="N6" s="54"/>
      <c r="O6" s="54"/>
      <c r="P6" s="1042"/>
      <c r="Q6" s="1042"/>
      <c r="R6" s="1042"/>
      <c r="S6" s="1042"/>
      <c r="T6" s="1042"/>
      <c r="U6" s="1042"/>
      <c r="V6" s="1042"/>
      <c r="W6" s="1042"/>
      <c r="X6" s="1042"/>
      <c r="Y6" s="1042"/>
      <c r="Z6" s="1042"/>
      <c r="AA6" s="1042"/>
      <c r="AB6" s="1042"/>
      <c r="AC6" s="1042"/>
      <c r="AD6" s="1042"/>
      <c r="AE6" s="1042"/>
      <c r="AF6" s="1042"/>
      <c r="AG6" s="1042"/>
      <c r="AH6" s="1042"/>
      <c r="AI6" s="1042"/>
      <c r="AJ6" s="1042"/>
      <c r="AK6" s="1042"/>
      <c r="AL6" s="1042"/>
      <c r="AM6" s="1042"/>
      <c r="AN6" s="1042"/>
      <c r="AO6" s="54"/>
      <c r="AP6" s="1050"/>
      <c r="AQ6" s="1051"/>
      <c r="AR6" s="1051"/>
      <c r="AS6" s="1051"/>
      <c r="AT6" s="1051"/>
      <c r="AU6" s="1051"/>
      <c r="AV6" s="1051"/>
      <c r="AW6" s="1051"/>
      <c r="AX6" s="1051"/>
      <c r="AY6" s="1051"/>
      <c r="AZ6" s="1051"/>
      <c r="BA6" s="1051"/>
      <c r="BB6" s="1052"/>
      <c r="BC6" s="239"/>
    </row>
    <row r="7" spans="1:106" ht="10" customHeight="1">
      <c r="B7" s="54"/>
      <c r="C7" s="54"/>
      <c r="D7" s="54"/>
      <c r="E7" s="54"/>
      <c r="F7" s="54"/>
      <c r="G7" s="54"/>
      <c r="H7" s="54"/>
      <c r="I7" s="54"/>
      <c r="J7" s="54"/>
      <c r="K7" s="54"/>
      <c r="L7" s="54"/>
      <c r="M7" s="54"/>
      <c r="N7" s="54"/>
      <c r="O7" s="54"/>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54"/>
      <c r="AP7" s="956" t="str">
        <f>IF(OR(AB142="✔",AK142="✔",AB146="✔",AK146="✔",AU121="✔",AU125="✔",AW81="停止",AW81="警告"),"送付必要","送付不要")</f>
        <v>送付不要</v>
      </c>
      <c r="AQ7" s="957"/>
      <c r="AR7" s="957"/>
      <c r="AS7" s="957"/>
      <c r="AT7" s="957"/>
      <c r="AU7" s="957"/>
      <c r="AV7" s="957"/>
      <c r="AW7" s="957"/>
      <c r="AX7" s="957"/>
      <c r="AY7" s="957"/>
      <c r="AZ7" s="957"/>
      <c r="BA7" s="957"/>
      <c r="BB7" s="958"/>
    </row>
    <row r="8" spans="1:106" ht="20.149999999999999" customHeight="1">
      <c r="A8" s="53"/>
      <c r="B8" s="61" t="s">
        <v>10</v>
      </c>
      <c r="C8" s="62"/>
      <c r="D8" s="62"/>
      <c r="E8" s="62"/>
      <c r="F8" s="62"/>
      <c r="G8" s="4"/>
      <c r="H8" s="4"/>
      <c r="I8" s="4"/>
      <c r="J8" s="4"/>
      <c r="K8" s="4"/>
      <c r="L8" s="4"/>
      <c r="M8" s="4"/>
      <c r="N8" s="4"/>
      <c r="O8" s="4"/>
      <c r="P8" s="1042"/>
      <c r="Q8" s="1042"/>
      <c r="R8" s="1042"/>
      <c r="S8" s="1042"/>
      <c r="T8" s="1042"/>
      <c r="U8" s="1042"/>
      <c r="V8" s="1042"/>
      <c r="W8" s="1042"/>
      <c r="X8" s="1042"/>
      <c r="Y8" s="1042"/>
      <c r="Z8" s="1042"/>
      <c r="AA8" s="1042"/>
      <c r="AB8" s="1042"/>
      <c r="AC8" s="1042"/>
      <c r="AD8" s="1042"/>
      <c r="AE8" s="1042"/>
      <c r="AF8" s="1042"/>
      <c r="AG8" s="1042"/>
      <c r="AH8" s="1042"/>
      <c r="AI8" s="1042"/>
      <c r="AJ8" s="1042"/>
      <c r="AK8" s="1042"/>
      <c r="AL8" s="1042"/>
      <c r="AM8" s="1042"/>
      <c r="AN8" s="1042"/>
      <c r="AO8" s="54"/>
      <c r="AP8" s="959"/>
      <c r="AQ8" s="960"/>
      <c r="AR8" s="960"/>
      <c r="AS8" s="960"/>
      <c r="AT8" s="960"/>
      <c r="AU8" s="960"/>
      <c r="AV8" s="960"/>
      <c r="AW8" s="960"/>
      <c r="AX8" s="960"/>
      <c r="AY8" s="960"/>
      <c r="AZ8" s="960"/>
      <c r="BA8" s="960"/>
      <c r="BB8" s="961"/>
      <c r="BH8" s="10" t="s">
        <v>218</v>
      </c>
    </row>
    <row r="9" spans="1:106" ht="10" customHeight="1" thickBot="1">
      <c r="A9" s="53"/>
      <c r="B9" s="805" t="s">
        <v>13</v>
      </c>
      <c r="C9" s="805"/>
      <c r="D9" s="805"/>
      <c r="E9" s="805"/>
      <c r="F9" s="805"/>
      <c r="G9" s="805"/>
      <c r="H9" s="805"/>
      <c r="I9" s="805"/>
      <c r="J9" s="805"/>
      <c r="K9" s="805"/>
      <c r="L9" s="805"/>
      <c r="M9" s="805"/>
      <c r="N9" s="805"/>
      <c r="O9" s="4"/>
      <c r="P9" s="55"/>
      <c r="Q9" s="539" t="s">
        <v>403</v>
      </c>
      <c r="R9" s="539"/>
      <c r="S9" s="539"/>
      <c r="T9" s="539"/>
      <c r="U9" s="539"/>
      <c r="V9" s="539"/>
      <c r="W9" s="539"/>
      <c r="X9" s="539"/>
      <c r="Y9" s="539"/>
      <c r="Z9" s="539"/>
      <c r="AA9" s="539"/>
      <c r="AB9" s="539"/>
      <c r="AC9" s="539"/>
      <c r="AD9" s="539"/>
      <c r="AE9" s="539"/>
      <c r="AF9" s="539"/>
      <c r="AG9" s="539"/>
      <c r="AH9" s="539"/>
      <c r="AI9" s="539"/>
      <c r="AJ9" s="539"/>
      <c r="AK9" s="539"/>
      <c r="AL9" s="539"/>
      <c r="AM9" s="539"/>
      <c r="AN9" s="54"/>
      <c r="AO9" s="54"/>
      <c r="AP9" s="962"/>
      <c r="AQ9" s="963"/>
      <c r="AR9" s="963"/>
      <c r="AS9" s="963"/>
      <c r="AT9" s="963"/>
      <c r="AU9" s="963"/>
      <c r="AV9" s="963"/>
      <c r="AW9" s="963"/>
      <c r="AX9" s="963"/>
      <c r="AY9" s="963"/>
      <c r="AZ9" s="963"/>
      <c r="BA9" s="963"/>
      <c r="BB9" s="964"/>
      <c r="BH9" s="10" t="s">
        <v>219</v>
      </c>
    </row>
    <row r="10" spans="1:106" ht="10" customHeight="1" thickBot="1">
      <c r="A10" s="53"/>
      <c r="B10" s="805"/>
      <c r="C10" s="805"/>
      <c r="D10" s="805"/>
      <c r="E10" s="805"/>
      <c r="F10" s="805"/>
      <c r="G10" s="805"/>
      <c r="H10" s="805"/>
      <c r="I10" s="805"/>
      <c r="J10" s="805"/>
      <c r="K10" s="805"/>
      <c r="L10" s="805"/>
      <c r="M10" s="805"/>
      <c r="N10" s="805"/>
      <c r="O10" s="4"/>
      <c r="P10" s="55"/>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4"/>
      <c r="AO10" s="54"/>
      <c r="AP10" s="54"/>
      <c r="AQ10" s="53"/>
      <c r="AR10" s="53"/>
      <c r="AS10" s="53"/>
      <c r="AT10" s="53"/>
      <c r="AU10" s="53"/>
      <c r="AV10" s="53"/>
      <c r="AW10" s="53"/>
      <c r="AX10" s="53"/>
      <c r="AY10" s="53"/>
      <c r="AZ10" s="53"/>
      <c r="BA10" s="53"/>
      <c r="BB10" s="53"/>
      <c r="BC10" s="53"/>
    </row>
    <row r="11" spans="1:106" ht="20.149999999999999" customHeight="1">
      <c r="A11" s="4"/>
      <c r="B11" s="1040" t="s">
        <v>131</v>
      </c>
      <c r="C11" s="1040"/>
      <c r="D11" s="1040"/>
      <c r="E11" s="1040"/>
      <c r="F11" s="1040"/>
      <c r="G11" s="1040"/>
      <c r="H11" s="1040"/>
      <c r="I11" s="1040"/>
      <c r="J11" s="1040"/>
      <c r="K11" s="1040"/>
      <c r="L11" s="1040"/>
      <c r="M11" s="1040"/>
      <c r="N11" s="1040"/>
      <c r="O11" s="1040"/>
      <c r="P11" s="1040"/>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1006" t="s">
        <v>120</v>
      </c>
      <c r="AO11" s="1007"/>
      <c r="AP11" s="1007"/>
      <c r="AQ11" s="1007"/>
      <c r="AR11" s="1007"/>
      <c r="AS11" s="1008"/>
      <c r="AT11" s="1015" t="str">
        <f>IF(AW173&lt;&gt;0,"",'①基本情報・異動情報（学生入力用）'!F7)</f>
        <v/>
      </c>
      <c r="AU11" s="1015"/>
      <c r="AV11" s="1015"/>
      <c r="AW11" s="1015"/>
      <c r="AX11" s="1015"/>
      <c r="AY11" s="1015"/>
      <c r="AZ11" s="1015"/>
      <c r="BA11" s="1015"/>
      <c r="BB11" s="1016"/>
      <c r="BC11" s="12"/>
    </row>
    <row r="12" spans="1:106" ht="20.149999999999999" customHeight="1">
      <c r="B12" s="1040"/>
      <c r="C12" s="1040"/>
      <c r="D12" s="1040"/>
      <c r="E12" s="1040"/>
      <c r="F12" s="1040"/>
      <c r="G12" s="1040"/>
      <c r="H12" s="1040"/>
      <c r="I12" s="1040"/>
      <c r="J12" s="1040"/>
      <c r="K12" s="1040"/>
      <c r="L12" s="1040"/>
      <c r="M12" s="1040"/>
      <c r="N12" s="1040"/>
      <c r="O12" s="1040"/>
      <c r="P12" s="1040"/>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1009"/>
      <c r="AO12" s="1010"/>
      <c r="AP12" s="1010"/>
      <c r="AQ12" s="1010"/>
      <c r="AR12" s="1010"/>
      <c r="AS12" s="1011"/>
      <c r="AT12" s="1017"/>
      <c r="AU12" s="1017"/>
      <c r="AV12" s="1017"/>
      <c r="AW12" s="1017"/>
      <c r="AX12" s="1017"/>
      <c r="AY12" s="1017"/>
      <c r="AZ12" s="1017"/>
      <c r="BA12" s="1017"/>
      <c r="BB12" s="1018"/>
      <c r="BC12" s="12"/>
      <c r="CS12" s="946"/>
      <c r="CT12" s="946"/>
      <c r="CU12" s="946"/>
      <c r="CV12" s="946"/>
      <c r="CW12" s="946"/>
      <c r="CX12" s="946"/>
      <c r="CY12" s="946"/>
    </row>
    <row r="13" spans="1:106" ht="6" customHeight="1" thickBot="1">
      <c r="B13" s="881" t="s">
        <v>182</v>
      </c>
      <c r="C13" s="881"/>
      <c r="D13" s="881"/>
      <c r="E13" s="881"/>
      <c r="F13" s="881"/>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c r="AF13" s="881"/>
      <c r="AG13" s="881"/>
      <c r="AH13" s="881"/>
      <c r="AI13" s="881"/>
      <c r="AJ13" s="881"/>
      <c r="AK13" s="881"/>
      <c r="AL13" s="881"/>
      <c r="AM13" s="4"/>
      <c r="AN13" s="1012"/>
      <c r="AO13" s="1013"/>
      <c r="AP13" s="1013"/>
      <c r="AQ13" s="1013"/>
      <c r="AR13" s="1013"/>
      <c r="AS13" s="1014"/>
      <c r="AT13" s="1019"/>
      <c r="AU13" s="1019"/>
      <c r="AV13" s="1019"/>
      <c r="AW13" s="1019"/>
      <c r="AX13" s="1019"/>
      <c r="AY13" s="1019"/>
      <c r="AZ13" s="1019"/>
      <c r="BA13" s="1019"/>
      <c r="BB13" s="1020"/>
      <c r="BC13" s="12"/>
      <c r="CS13" s="946"/>
      <c r="CT13" s="946"/>
      <c r="CU13" s="946"/>
      <c r="CV13" s="946"/>
      <c r="CW13" s="946"/>
      <c r="CX13" s="946"/>
      <c r="CY13" s="946"/>
    </row>
    <row r="14" spans="1:106" ht="6" customHeight="1">
      <c r="B14" s="881"/>
      <c r="C14" s="881"/>
      <c r="D14" s="881"/>
      <c r="E14" s="881"/>
      <c r="F14" s="881"/>
      <c r="G14" s="881"/>
      <c r="H14" s="881"/>
      <c r="I14" s="881"/>
      <c r="J14" s="881"/>
      <c r="K14" s="881"/>
      <c r="L14" s="881"/>
      <c r="M14" s="881"/>
      <c r="N14" s="881"/>
      <c r="O14" s="881"/>
      <c r="P14" s="881"/>
      <c r="Q14" s="881"/>
      <c r="R14" s="881"/>
      <c r="S14" s="881"/>
      <c r="T14" s="881"/>
      <c r="U14" s="881"/>
      <c r="V14" s="881"/>
      <c r="W14" s="881"/>
      <c r="X14" s="881"/>
      <c r="Y14" s="881"/>
      <c r="Z14" s="881"/>
      <c r="AA14" s="881"/>
      <c r="AB14" s="881"/>
      <c r="AC14" s="881"/>
      <c r="AD14" s="881"/>
      <c r="AE14" s="881"/>
      <c r="AF14" s="881"/>
      <c r="AG14" s="881"/>
      <c r="AH14" s="881"/>
      <c r="AI14" s="881"/>
      <c r="AJ14" s="881"/>
      <c r="AK14" s="881"/>
      <c r="AL14" s="881"/>
      <c r="AM14" s="4"/>
      <c r="AN14" s="4"/>
      <c r="AO14" s="4"/>
      <c r="AP14" s="4"/>
      <c r="AQ14" s="59"/>
      <c r="AR14" s="59"/>
      <c r="AS14" s="59"/>
      <c r="AT14" s="60"/>
      <c r="AU14" s="60"/>
      <c r="AV14" s="60"/>
      <c r="AW14" s="60"/>
      <c r="AX14" s="60"/>
      <c r="AY14" s="60"/>
      <c r="AZ14" s="60"/>
      <c r="BA14" s="60"/>
      <c r="BB14" s="60"/>
      <c r="BC14" s="12"/>
      <c r="CS14" s="946"/>
      <c r="CT14" s="946"/>
      <c r="CU14" s="946"/>
      <c r="CV14" s="946"/>
      <c r="CW14" s="946"/>
      <c r="CX14" s="946"/>
      <c r="CY14" s="946"/>
    </row>
    <row r="15" spans="1:106" ht="6" customHeight="1" thickBot="1">
      <c r="B15" s="1068"/>
      <c r="C15" s="1068"/>
      <c r="D15" s="1068"/>
      <c r="E15" s="1068"/>
      <c r="F15" s="1068"/>
      <c r="G15" s="1068"/>
      <c r="H15" s="1068"/>
      <c r="I15" s="1068"/>
      <c r="J15" s="1068"/>
      <c r="K15" s="1068"/>
      <c r="L15" s="1068"/>
      <c r="M15" s="1068"/>
      <c r="N15" s="1068"/>
      <c r="O15" s="1068"/>
      <c r="P15" s="1068"/>
      <c r="Q15" s="1068"/>
      <c r="R15" s="1068"/>
      <c r="S15" s="1068"/>
      <c r="T15" s="1068"/>
      <c r="U15" s="1068"/>
      <c r="V15" s="1068"/>
      <c r="W15" s="1068"/>
      <c r="X15" s="1068"/>
      <c r="Y15" s="1068"/>
      <c r="Z15" s="1068"/>
      <c r="AA15" s="1068"/>
      <c r="AB15" s="1068"/>
      <c r="AC15" s="1068"/>
      <c r="AD15" s="1068"/>
      <c r="AE15" s="1068"/>
      <c r="AF15" s="1068"/>
      <c r="AG15" s="1068"/>
      <c r="AH15" s="1068"/>
      <c r="AI15" s="1068"/>
      <c r="AJ15" s="1068"/>
      <c r="AK15" s="1068"/>
      <c r="AL15" s="1068"/>
      <c r="AM15" s="4"/>
      <c r="AN15" s="4"/>
      <c r="AO15" s="4"/>
      <c r="AP15" s="4"/>
      <c r="AQ15" s="59"/>
      <c r="AR15" s="59"/>
      <c r="AS15" s="59"/>
      <c r="AT15" s="60"/>
      <c r="AU15" s="60"/>
      <c r="AV15" s="60"/>
      <c r="AW15" s="60"/>
      <c r="AX15" s="60"/>
      <c r="AY15" s="60"/>
      <c r="AZ15" s="60"/>
      <c r="BA15" s="60"/>
      <c r="BB15" s="60"/>
      <c r="BC15" s="12"/>
      <c r="CS15" s="946"/>
      <c r="CT15" s="946"/>
      <c r="CU15" s="946"/>
      <c r="CV15" s="946"/>
      <c r="CW15" s="946"/>
      <c r="CX15" s="946"/>
      <c r="CY15" s="946"/>
    </row>
    <row r="16" spans="1:106" ht="18" customHeight="1">
      <c r="B16" s="1062" t="s">
        <v>9</v>
      </c>
      <c r="C16" s="1063"/>
      <c r="D16" s="1063"/>
      <c r="E16" s="1063"/>
      <c r="F16" s="1063"/>
      <c r="G16" s="1063"/>
      <c r="H16" s="1021" t="str">
        <f>IF(AW173&lt;&gt;0,"",'①基本情報・異動情報（学生入力用）'!F9)</f>
        <v/>
      </c>
      <c r="I16" s="1022"/>
      <c r="J16" s="1022"/>
      <c r="K16" s="1022"/>
      <c r="L16" s="1022"/>
      <c r="M16" s="1022"/>
      <c r="N16" s="1022"/>
      <c r="O16" s="1022"/>
      <c r="P16" s="1022"/>
      <c r="Q16" s="1022"/>
      <c r="R16" s="1022"/>
      <c r="S16" s="1022"/>
      <c r="T16" s="1022"/>
      <c r="U16" s="1022"/>
      <c r="V16" s="1022"/>
      <c r="W16" s="1022"/>
      <c r="X16" s="1022"/>
      <c r="Y16" s="1022"/>
      <c r="Z16" s="1022"/>
      <c r="AA16" s="1022"/>
      <c r="AB16" s="1022"/>
      <c r="AC16" s="1023"/>
      <c r="AD16" s="1028" t="s">
        <v>23</v>
      </c>
      <c r="AE16" s="1029"/>
      <c r="AF16" s="1029"/>
      <c r="AG16" s="1029"/>
      <c r="AH16" s="1030"/>
      <c r="AI16" s="1021" t="str">
        <f>IF(AW173&lt;&gt;0,"",'①基本情報・異動情報（学生入力用）'!F13)</f>
        <v/>
      </c>
      <c r="AJ16" s="1022"/>
      <c r="AK16" s="1022"/>
      <c r="AL16" s="1022"/>
      <c r="AM16" s="1022"/>
      <c r="AN16" s="1022"/>
      <c r="AO16" s="1022"/>
      <c r="AP16" s="1023"/>
      <c r="AQ16" s="1034" t="s">
        <v>121</v>
      </c>
      <c r="AR16" s="1035"/>
      <c r="AS16" s="947" t="str">
        <f>IF(AW173&lt;&gt;0,"",'①基本情報・異動情報（学生入力用）'!F15)</f>
        <v/>
      </c>
      <c r="AT16" s="948"/>
      <c r="AU16" s="948"/>
      <c r="AV16" s="948"/>
      <c r="AW16" s="948"/>
      <c r="AX16" s="948"/>
      <c r="AY16" s="948"/>
      <c r="AZ16" s="948"/>
      <c r="BA16" s="948"/>
      <c r="BB16" s="949"/>
      <c r="BC16" s="13"/>
    </row>
    <row r="17" spans="1:88" ht="18" customHeight="1">
      <c r="B17" s="1064"/>
      <c r="C17" s="1065"/>
      <c r="D17" s="1065"/>
      <c r="E17" s="1065"/>
      <c r="F17" s="1065"/>
      <c r="G17" s="1065"/>
      <c r="H17" s="923"/>
      <c r="I17" s="924"/>
      <c r="J17" s="924"/>
      <c r="K17" s="924"/>
      <c r="L17" s="924"/>
      <c r="M17" s="924"/>
      <c r="N17" s="924"/>
      <c r="O17" s="924"/>
      <c r="P17" s="924"/>
      <c r="Q17" s="924"/>
      <c r="R17" s="924"/>
      <c r="S17" s="924"/>
      <c r="T17" s="924"/>
      <c r="U17" s="924"/>
      <c r="V17" s="924"/>
      <c r="W17" s="924"/>
      <c r="X17" s="924"/>
      <c r="Y17" s="924"/>
      <c r="Z17" s="924"/>
      <c r="AA17" s="924"/>
      <c r="AB17" s="924"/>
      <c r="AC17" s="1024"/>
      <c r="AD17" s="914"/>
      <c r="AE17" s="915"/>
      <c r="AF17" s="915"/>
      <c r="AG17" s="915"/>
      <c r="AH17" s="916"/>
      <c r="AI17" s="923"/>
      <c r="AJ17" s="924"/>
      <c r="AK17" s="924"/>
      <c r="AL17" s="924"/>
      <c r="AM17" s="924"/>
      <c r="AN17" s="924"/>
      <c r="AO17" s="924"/>
      <c r="AP17" s="1024"/>
      <c r="AQ17" s="1036"/>
      <c r="AR17" s="1037"/>
      <c r="AS17" s="950"/>
      <c r="AT17" s="951"/>
      <c r="AU17" s="951"/>
      <c r="AV17" s="951"/>
      <c r="AW17" s="951"/>
      <c r="AX17" s="951"/>
      <c r="AY17" s="951"/>
      <c r="AZ17" s="951"/>
      <c r="BA17" s="951"/>
      <c r="BB17" s="952"/>
      <c r="BC17" s="13"/>
    </row>
    <row r="18" spans="1:88" ht="18" customHeight="1">
      <c r="B18" s="1066"/>
      <c r="C18" s="1067"/>
      <c r="D18" s="1067"/>
      <c r="E18" s="1067"/>
      <c r="F18" s="1067"/>
      <c r="G18" s="1067"/>
      <c r="H18" s="1025"/>
      <c r="I18" s="1026"/>
      <c r="J18" s="1026"/>
      <c r="K18" s="1026"/>
      <c r="L18" s="1026"/>
      <c r="M18" s="1026"/>
      <c r="N18" s="1026"/>
      <c r="O18" s="1026"/>
      <c r="P18" s="1026"/>
      <c r="Q18" s="1026"/>
      <c r="R18" s="1026"/>
      <c r="S18" s="1026"/>
      <c r="T18" s="1026"/>
      <c r="U18" s="1026"/>
      <c r="V18" s="1026"/>
      <c r="W18" s="1026"/>
      <c r="X18" s="1026"/>
      <c r="Y18" s="1026"/>
      <c r="Z18" s="1026"/>
      <c r="AA18" s="1026"/>
      <c r="AB18" s="1026"/>
      <c r="AC18" s="1027"/>
      <c r="AD18" s="1031"/>
      <c r="AE18" s="1032"/>
      <c r="AF18" s="1032"/>
      <c r="AG18" s="1032"/>
      <c r="AH18" s="1033"/>
      <c r="AI18" s="1025"/>
      <c r="AJ18" s="1026"/>
      <c r="AK18" s="1026"/>
      <c r="AL18" s="1026"/>
      <c r="AM18" s="1026"/>
      <c r="AN18" s="1026"/>
      <c r="AO18" s="1026"/>
      <c r="AP18" s="1027"/>
      <c r="AQ18" s="1038"/>
      <c r="AR18" s="1039"/>
      <c r="AS18" s="953"/>
      <c r="AT18" s="954"/>
      <c r="AU18" s="954"/>
      <c r="AV18" s="954"/>
      <c r="AW18" s="954"/>
      <c r="AX18" s="954"/>
      <c r="AY18" s="954"/>
      <c r="AZ18" s="954"/>
      <c r="BA18" s="954"/>
      <c r="BB18" s="955"/>
      <c r="BC18" s="14"/>
    </row>
    <row r="19" spans="1:88" ht="18" customHeight="1">
      <c r="B19" s="1069" t="s">
        <v>119</v>
      </c>
      <c r="C19" s="1070"/>
      <c r="D19" s="1070"/>
      <c r="E19" s="1070"/>
      <c r="F19" s="1070"/>
      <c r="G19" s="1071"/>
      <c r="H19" s="1075" t="str">
        <f>IF(AW173&lt;&gt;0,"",'①基本情報・異動情報（学生入力用）'!F11)</f>
        <v/>
      </c>
      <c r="I19" s="921"/>
      <c r="J19" s="921"/>
      <c r="K19" s="921"/>
      <c r="L19" s="921"/>
      <c r="M19" s="921"/>
      <c r="N19" s="921"/>
      <c r="O19" s="921"/>
      <c r="P19" s="921"/>
      <c r="Q19" s="921"/>
      <c r="R19" s="921"/>
      <c r="S19" s="921"/>
      <c r="T19" s="921"/>
      <c r="U19" s="921"/>
      <c r="V19" s="921"/>
      <c r="W19" s="921"/>
      <c r="X19" s="921"/>
      <c r="Y19" s="921"/>
      <c r="Z19" s="921"/>
      <c r="AA19" s="921"/>
      <c r="AB19" s="921"/>
      <c r="AC19" s="1076"/>
      <c r="AD19" s="911" t="s">
        <v>24</v>
      </c>
      <c r="AE19" s="912"/>
      <c r="AF19" s="912"/>
      <c r="AG19" s="912"/>
      <c r="AH19" s="913"/>
      <c r="AI19" s="1078" t="str">
        <f>IF(AW173&lt;&gt;0,"",'①基本情報・異動情報（学生入力用）'!F17)</f>
        <v/>
      </c>
      <c r="AJ19" s="1079"/>
      <c r="AK19" s="1079"/>
      <c r="AL19" s="1079"/>
      <c r="AM19" s="1079"/>
      <c r="AN19" s="1079"/>
      <c r="AO19" s="1079"/>
      <c r="AP19" s="1079"/>
      <c r="AQ19" s="1079"/>
      <c r="AR19" s="1079"/>
      <c r="AS19" s="1079"/>
      <c r="AT19" s="1079"/>
      <c r="AU19" s="1080"/>
      <c r="AV19" s="1087" t="s">
        <v>25</v>
      </c>
      <c r="AW19" s="1088"/>
      <c r="AX19" s="1093" t="str">
        <f>IF(AW173&lt;&gt;0,"",'①基本情報・異動情報（学生入力用）'!F21)</f>
        <v/>
      </c>
      <c r="AY19" s="1094"/>
      <c r="AZ19" s="1094"/>
      <c r="BA19" s="897" t="s">
        <v>26</v>
      </c>
      <c r="BB19" s="898"/>
      <c r="BC19" s="14"/>
    </row>
    <row r="20" spans="1:88" ht="18" customHeight="1">
      <c r="B20" s="1072"/>
      <c r="C20" s="1073"/>
      <c r="D20" s="1073"/>
      <c r="E20" s="1073"/>
      <c r="F20" s="1073"/>
      <c r="G20" s="1074"/>
      <c r="H20" s="1077"/>
      <c r="I20" s="924"/>
      <c r="J20" s="924"/>
      <c r="K20" s="924"/>
      <c r="L20" s="924"/>
      <c r="M20" s="924"/>
      <c r="N20" s="924"/>
      <c r="O20" s="924"/>
      <c r="P20" s="924"/>
      <c r="Q20" s="924"/>
      <c r="R20" s="924"/>
      <c r="S20" s="924"/>
      <c r="T20" s="924"/>
      <c r="U20" s="924"/>
      <c r="V20" s="924"/>
      <c r="W20" s="924"/>
      <c r="X20" s="924"/>
      <c r="Y20" s="924"/>
      <c r="Z20" s="924"/>
      <c r="AA20" s="924"/>
      <c r="AB20" s="924"/>
      <c r="AC20" s="1024"/>
      <c r="AD20" s="914"/>
      <c r="AE20" s="915"/>
      <c r="AF20" s="915"/>
      <c r="AG20" s="915"/>
      <c r="AH20" s="916"/>
      <c r="AI20" s="1081"/>
      <c r="AJ20" s="1082"/>
      <c r="AK20" s="1082"/>
      <c r="AL20" s="1082"/>
      <c r="AM20" s="1082"/>
      <c r="AN20" s="1082"/>
      <c r="AO20" s="1082"/>
      <c r="AP20" s="1082"/>
      <c r="AQ20" s="1082"/>
      <c r="AR20" s="1082"/>
      <c r="AS20" s="1082"/>
      <c r="AT20" s="1082"/>
      <c r="AU20" s="1083"/>
      <c r="AV20" s="1089"/>
      <c r="AW20" s="1090"/>
      <c r="AX20" s="1095"/>
      <c r="AY20" s="1096"/>
      <c r="AZ20" s="1096"/>
      <c r="BA20" s="899"/>
      <c r="BB20" s="900"/>
      <c r="BC20" s="14"/>
    </row>
    <row r="21" spans="1:88" ht="18" customHeight="1">
      <c r="B21" s="1072"/>
      <c r="C21" s="1073"/>
      <c r="D21" s="1073"/>
      <c r="E21" s="1073"/>
      <c r="F21" s="1073"/>
      <c r="G21" s="1074"/>
      <c r="H21" s="923"/>
      <c r="I21" s="924"/>
      <c r="J21" s="924"/>
      <c r="K21" s="924"/>
      <c r="L21" s="924"/>
      <c r="M21" s="924"/>
      <c r="N21" s="924"/>
      <c r="O21" s="924"/>
      <c r="P21" s="924"/>
      <c r="Q21" s="924"/>
      <c r="R21" s="924"/>
      <c r="S21" s="924"/>
      <c r="T21" s="924"/>
      <c r="U21" s="924"/>
      <c r="V21" s="924"/>
      <c r="W21" s="924"/>
      <c r="X21" s="924"/>
      <c r="Y21" s="924"/>
      <c r="Z21" s="924"/>
      <c r="AA21" s="924"/>
      <c r="AB21" s="924"/>
      <c r="AC21" s="1024"/>
      <c r="AD21" s="1031"/>
      <c r="AE21" s="1032"/>
      <c r="AF21" s="1032"/>
      <c r="AG21" s="1032"/>
      <c r="AH21" s="1033"/>
      <c r="AI21" s="1084"/>
      <c r="AJ21" s="1085"/>
      <c r="AK21" s="1085"/>
      <c r="AL21" s="1085"/>
      <c r="AM21" s="1085"/>
      <c r="AN21" s="1085"/>
      <c r="AO21" s="1085"/>
      <c r="AP21" s="1085"/>
      <c r="AQ21" s="1085"/>
      <c r="AR21" s="1085"/>
      <c r="AS21" s="1085"/>
      <c r="AT21" s="1085"/>
      <c r="AU21" s="1086"/>
      <c r="AV21" s="1091"/>
      <c r="AW21" s="1092"/>
      <c r="AX21" s="1097"/>
      <c r="AY21" s="1098"/>
      <c r="AZ21" s="1098"/>
      <c r="BA21" s="901"/>
      <c r="BB21" s="902"/>
      <c r="BC21" s="14"/>
    </row>
    <row r="22" spans="1:88" ht="18" customHeight="1">
      <c r="B22" s="1117" t="s">
        <v>29</v>
      </c>
      <c r="C22" s="1118"/>
      <c r="D22" s="1118"/>
      <c r="E22" s="1118"/>
      <c r="F22" s="1118"/>
      <c r="G22" s="1119"/>
      <c r="H22" s="894" t="str">
        <f>IF(AW173&lt;&gt;0,"",LEFT('①基本情報・異動情報（学生入力用）'!F23,1))</f>
        <v/>
      </c>
      <c r="I22" s="894"/>
      <c r="J22" s="894" t="str">
        <f>IF(AW173&lt;&gt;0,"",MID('①基本情報・異動情報（学生入力用）'!$F$23,2,1))</f>
        <v/>
      </c>
      <c r="K22" s="894"/>
      <c r="L22" s="894" t="str">
        <f>IF(AW173&lt;&gt;0,"",MID('①基本情報・異動情報（学生入力用）'!$F$23,3,1))</f>
        <v/>
      </c>
      <c r="M22" s="894"/>
      <c r="N22" s="894" t="str">
        <f>IF(AW173&lt;&gt;0,"",MID('①基本情報・異動情報（学生入力用）'!$F$23,4,1))</f>
        <v/>
      </c>
      <c r="O22" s="894"/>
      <c r="P22" s="894" t="str">
        <f>IF(AW173&lt;&gt;0,"",MID('①基本情報・異動情報（学生入力用）'!$F$23,5,1))</f>
        <v/>
      </c>
      <c r="Q22" s="894"/>
      <c r="R22" s="894" t="str">
        <f>IF(AW173&lt;&gt;0,"",MID('①基本情報・異動情報（学生入力用）'!$F$23,6,1))</f>
        <v/>
      </c>
      <c r="S22" s="894"/>
      <c r="T22" s="894" t="str">
        <f>IF(AW173&lt;&gt;0,"",MID('①基本情報・異動情報（学生入力用）'!$F$23,7,1))</f>
        <v/>
      </c>
      <c r="U22" s="894"/>
      <c r="V22" s="894" t="str">
        <f>IF(AW173&lt;&gt;0,"",MID('①基本情報・異動情報（学生入力用）'!$F$23,8,1))</f>
        <v/>
      </c>
      <c r="W22" s="894"/>
      <c r="X22" s="894" t="str">
        <f>IF(AW173&lt;&gt;0,"",MID('①基本情報・異動情報（学生入力用）'!$F$23,9,1))</f>
        <v/>
      </c>
      <c r="Y22" s="894"/>
      <c r="Z22" s="894" t="str">
        <f>IF(AW173&lt;&gt;0,"",MID('①基本情報・異動情報（学生入力用）'!$F$23,10,1))</f>
        <v/>
      </c>
      <c r="AA22" s="894"/>
      <c r="AB22" s="894" t="str">
        <f>IF(AW173&lt;&gt;0,"",MID('①基本情報・異動情報（学生入力用）'!$F$23,11,1))</f>
        <v/>
      </c>
      <c r="AC22" s="894"/>
      <c r="AD22" s="911" t="s">
        <v>27</v>
      </c>
      <c r="AE22" s="912"/>
      <c r="AF22" s="912"/>
      <c r="AG22" s="912"/>
      <c r="AH22" s="913"/>
      <c r="AI22" s="920" t="str">
        <f>IF(AW173&lt;&gt;0,"",'①基本情報・異動情報（学生入力用）'!F19)</f>
        <v/>
      </c>
      <c r="AJ22" s="921"/>
      <c r="AK22" s="921"/>
      <c r="AL22" s="921"/>
      <c r="AM22" s="921"/>
      <c r="AN22" s="921"/>
      <c r="AO22" s="921"/>
      <c r="AP22" s="921"/>
      <c r="AQ22" s="921"/>
      <c r="AR22" s="921"/>
      <c r="AS22" s="921"/>
      <c r="AT22" s="921"/>
      <c r="AU22" s="921"/>
      <c r="AV22" s="921"/>
      <c r="AW22" s="921"/>
      <c r="AX22" s="921"/>
      <c r="AY22" s="921"/>
      <c r="AZ22" s="921"/>
      <c r="BA22" s="921"/>
      <c r="BB22" s="922"/>
      <c r="BC22" s="15"/>
    </row>
    <row r="23" spans="1:88" ht="18" customHeight="1">
      <c r="B23" s="1120"/>
      <c r="C23" s="1121"/>
      <c r="D23" s="1121"/>
      <c r="E23" s="1121"/>
      <c r="F23" s="1121"/>
      <c r="G23" s="1122"/>
      <c r="H23" s="895"/>
      <c r="I23" s="895"/>
      <c r="J23" s="895"/>
      <c r="K23" s="895"/>
      <c r="L23" s="895"/>
      <c r="M23" s="895"/>
      <c r="N23" s="895"/>
      <c r="O23" s="895"/>
      <c r="P23" s="895"/>
      <c r="Q23" s="895"/>
      <c r="R23" s="895"/>
      <c r="S23" s="895"/>
      <c r="T23" s="895"/>
      <c r="U23" s="895"/>
      <c r="V23" s="895"/>
      <c r="W23" s="895"/>
      <c r="X23" s="895"/>
      <c r="Y23" s="895"/>
      <c r="Z23" s="895"/>
      <c r="AA23" s="895"/>
      <c r="AB23" s="895"/>
      <c r="AC23" s="895"/>
      <c r="AD23" s="914"/>
      <c r="AE23" s="915"/>
      <c r="AF23" s="915"/>
      <c r="AG23" s="915"/>
      <c r="AH23" s="916"/>
      <c r="AI23" s="923"/>
      <c r="AJ23" s="924"/>
      <c r="AK23" s="924"/>
      <c r="AL23" s="924"/>
      <c r="AM23" s="924"/>
      <c r="AN23" s="924"/>
      <c r="AO23" s="924"/>
      <c r="AP23" s="924"/>
      <c r="AQ23" s="924"/>
      <c r="AR23" s="924"/>
      <c r="AS23" s="924"/>
      <c r="AT23" s="924"/>
      <c r="AU23" s="924"/>
      <c r="AV23" s="924"/>
      <c r="AW23" s="924"/>
      <c r="AX23" s="924"/>
      <c r="AY23" s="924"/>
      <c r="AZ23" s="924"/>
      <c r="BA23" s="924"/>
      <c r="BB23" s="925"/>
      <c r="BC23" s="15"/>
    </row>
    <row r="24" spans="1:88" ht="18" customHeight="1" thickBot="1">
      <c r="A24" s="63"/>
      <c r="B24" s="1123"/>
      <c r="C24" s="1124"/>
      <c r="D24" s="1124"/>
      <c r="E24" s="1124"/>
      <c r="F24" s="1124"/>
      <c r="G24" s="1125"/>
      <c r="H24" s="896"/>
      <c r="I24" s="896"/>
      <c r="J24" s="896"/>
      <c r="K24" s="896"/>
      <c r="L24" s="896"/>
      <c r="M24" s="896"/>
      <c r="N24" s="896"/>
      <c r="O24" s="896"/>
      <c r="P24" s="896"/>
      <c r="Q24" s="896"/>
      <c r="R24" s="896"/>
      <c r="S24" s="896"/>
      <c r="T24" s="896"/>
      <c r="U24" s="896"/>
      <c r="V24" s="896"/>
      <c r="W24" s="896"/>
      <c r="X24" s="896"/>
      <c r="Y24" s="896"/>
      <c r="Z24" s="896"/>
      <c r="AA24" s="896"/>
      <c r="AB24" s="896"/>
      <c r="AC24" s="896"/>
      <c r="AD24" s="917"/>
      <c r="AE24" s="918"/>
      <c r="AF24" s="918"/>
      <c r="AG24" s="918"/>
      <c r="AH24" s="919"/>
      <c r="AI24" s="926"/>
      <c r="AJ24" s="927"/>
      <c r="AK24" s="927"/>
      <c r="AL24" s="927"/>
      <c r="AM24" s="927"/>
      <c r="AN24" s="927"/>
      <c r="AO24" s="927"/>
      <c r="AP24" s="927"/>
      <c r="AQ24" s="927"/>
      <c r="AR24" s="927"/>
      <c r="AS24" s="927"/>
      <c r="AT24" s="927"/>
      <c r="AU24" s="927"/>
      <c r="AV24" s="927"/>
      <c r="AW24" s="927"/>
      <c r="AX24" s="927"/>
      <c r="AY24" s="927"/>
      <c r="AZ24" s="927"/>
      <c r="BA24" s="927"/>
      <c r="BB24" s="928"/>
      <c r="BK24" s="1105" t="s">
        <v>100</v>
      </c>
      <c r="BL24" s="1106"/>
      <c r="BM24" s="1106"/>
      <c r="BN24" s="1106"/>
      <c r="BO24" s="1106"/>
      <c r="BP24" s="1106"/>
      <c r="BQ24" s="1106"/>
      <c r="BR24" s="1106"/>
      <c r="BS24" s="1106"/>
      <c r="BT24" s="1106"/>
      <c r="BU24" s="1106"/>
      <c r="BV24" s="1106"/>
      <c r="BW24" s="1106"/>
      <c r="BX24" s="1106"/>
      <c r="BY24" s="1106"/>
      <c r="BZ24" s="1106"/>
      <c r="CA24" s="1106"/>
      <c r="CB24" s="1106"/>
      <c r="CC24" s="1106"/>
      <c r="CD24" s="1106"/>
      <c r="CE24" s="1106"/>
      <c r="CF24" s="1106"/>
      <c r="CG24" s="1106"/>
      <c r="CH24" s="1106"/>
      <c r="CI24" s="1106"/>
      <c r="CJ24" s="1107"/>
    </row>
    <row r="25" spans="1:88" ht="14.25" customHeight="1">
      <c r="E25" s="64"/>
      <c r="F25" s="64"/>
      <c r="G25" s="64"/>
      <c r="H25" s="64"/>
      <c r="I25" s="64"/>
      <c r="J25" s="64"/>
      <c r="K25" s="64"/>
      <c r="L25" s="64"/>
      <c r="M25" s="64"/>
      <c r="N25" s="64"/>
      <c r="O25" s="64"/>
      <c r="P25" s="64"/>
      <c r="Q25" s="64"/>
      <c r="R25" s="64"/>
      <c r="S25" s="64"/>
      <c r="T25" s="64"/>
      <c r="U25" s="64"/>
      <c r="V25" s="64"/>
      <c r="W25" s="64"/>
      <c r="X25" s="64"/>
      <c r="Y25" s="64"/>
      <c r="Z25" s="64"/>
      <c r="AA25" s="64"/>
      <c r="AB25" s="64"/>
      <c r="AC25" s="4"/>
      <c r="AG25" s="4"/>
      <c r="AH25" s="4"/>
      <c r="AI25" s="4"/>
      <c r="AJ25" s="4"/>
      <c r="AK25" s="4"/>
      <c r="AL25" s="4"/>
      <c r="AM25" s="4"/>
      <c r="AN25" s="4"/>
      <c r="AO25" s="4"/>
      <c r="AP25" s="4"/>
      <c r="AQ25" s="4"/>
      <c r="AR25" s="4"/>
      <c r="AS25" s="4"/>
      <c r="AT25" s="4"/>
      <c r="AU25" s="4"/>
      <c r="AV25" s="4"/>
      <c r="AW25" s="4"/>
      <c r="AX25" s="4"/>
      <c r="AY25" s="4"/>
      <c r="AZ25" s="4"/>
      <c r="BA25" s="4"/>
      <c r="BK25" s="1108"/>
      <c r="BL25" s="1109"/>
      <c r="BM25" s="1109"/>
      <c r="BN25" s="1109"/>
      <c r="BO25" s="1109"/>
      <c r="BP25" s="1109"/>
      <c r="BQ25" s="1109"/>
      <c r="BR25" s="1109"/>
      <c r="BS25" s="1109"/>
      <c r="BT25" s="1109"/>
      <c r="BU25" s="1109"/>
      <c r="BV25" s="1109"/>
      <c r="BW25" s="1109"/>
      <c r="BX25" s="1109"/>
      <c r="BY25" s="1109"/>
      <c r="BZ25" s="1109"/>
      <c r="CA25" s="1109"/>
      <c r="CB25" s="1109"/>
      <c r="CC25" s="1109"/>
      <c r="CD25" s="1109"/>
      <c r="CE25" s="1109"/>
      <c r="CF25" s="1109"/>
      <c r="CG25" s="1109"/>
      <c r="CH25" s="1109"/>
      <c r="CI25" s="1109"/>
      <c r="CJ25" s="1110"/>
    </row>
    <row r="26" spans="1:88" ht="14.25" customHeight="1">
      <c r="B26" s="1040" t="s">
        <v>133</v>
      </c>
      <c r="C26" s="1040"/>
      <c r="D26" s="1040"/>
      <c r="E26" s="1040"/>
      <c r="F26" s="1040"/>
      <c r="G26" s="1040"/>
      <c r="H26" s="1040"/>
      <c r="I26" s="1040"/>
      <c r="J26" s="1040"/>
      <c r="K26" s="1040"/>
      <c r="L26" s="1040"/>
      <c r="M26" s="1040"/>
      <c r="N26" s="1040"/>
      <c r="O26" s="1040"/>
      <c r="P26" s="1040"/>
      <c r="Q26" s="64"/>
      <c r="R26" s="64"/>
      <c r="S26" s="64"/>
      <c r="T26" s="64"/>
      <c r="U26" s="64"/>
      <c r="V26" s="64"/>
      <c r="W26" s="64"/>
      <c r="X26" s="64"/>
      <c r="Y26" s="64"/>
      <c r="Z26" s="64"/>
      <c r="AA26" s="64"/>
      <c r="AB26" s="64"/>
      <c r="AC26" s="4"/>
      <c r="AG26" s="4"/>
      <c r="AH26" s="4"/>
      <c r="AI26" s="4"/>
      <c r="AJ26" s="4"/>
      <c r="AK26" s="4"/>
      <c r="AL26" s="4"/>
      <c r="AM26" s="4"/>
      <c r="AN26" s="4"/>
      <c r="AO26" s="4"/>
      <c r="AP26" s="4"/>
      <c r="AQ26" s="4"/>
      <c r="AR26" s="4"/>
      <c r="AS26" s="4"/>
      <c r="AT26" s="4"/>
      <c r="AU26" s="4"/>
      <c r="AV26" s="4"/>
      <c r="AW26" s="4"/>
      <c r="AX26" s="4"/>
      <c r="AY26" s="4"/>
      <c r="AZ26" s="4"/>
      <c r="BA26" s="4"/>
      <c r="BK26" s="1108"/>
      <c r="BL26" s="1109"/>
      <c r="BM26" s="1109"/>
      <c r="BN26" s="1109"/>
      <c r="BO26" s="1109"/>
      <c r="BP26" s="1109"/>
      <c r="BQ26" s="1109"/>
      <c r="BR26" s="1109"/>
      <c r="BS26" s="1109"/>
      <c r="BT26" s="1109"/>
      <c r="BU26" s="1109"/>
      <c r="BV26" s="1109"/>
      <c r="BW26" s="1109"/>
      <c r="BX26" s="1109"/>
      <c r="BY26" s="1109"/>
      <c r="BZ26" s="1109"/>
      <c r="CA26" s="1109"/>
      <c r="CB26" s="1109"/>
      <c r="CC26" s="1109"/>
      <c r="CD26" s="1109"/>
      <c r="CE26" s="1109"/>
      <c r="CF26" s="1109"/>
      <c r="CG26" s="1109"/>
      <c r="CH26" s="1109"/>
      <c r="CI26" s="1109"/>
      <c r="CJ26" s="1110"/>
    </row>
    <row r="27" spans="1:88" ht="14.25" customHeight="1">
      <c r="B27" s="1040"/>
      <c r="C27" s="1040"/>
      <c r="D27" s="1040"/>
      <c r="E27" s="1040"/>
      <c r="F27" s="1040"/>
      <c r="G27" s="1040"/>
      <c r="H27" s="1040"/>
      <c r="I27" s="1040"/>
      <c r="J27" s="1040"/>
      <c r="K27" s="1040"/>
      <c r="L27" s="1040"/>
      <c r="M27" s="1040"/>
      <c r="N27" s="1040"/>
      <c r="O27" s="1040"/>
      <c r="P27" s="1040"/>
      <c r="Q27" s="64"/>
      <c r="R27" s="64"/>
      <c r="S27" s="64"/>
      <c r="T27" s="64"/>
      <c r="U27" s="64"/>
      <c r="V27" s="64"/>
      <c r="W27" s="64"/>
      <c r="X27" s="64"/>
      <c r="Y27" s="64"/>
      <c r="Z27" s="64"/>
      <c r="AA27" s="64"/>
      <c r="AB27" s="64"/>
      <c r="AC27" s="4"/>
      <c r="AG27" s="4"/>
      <c r="AH27" s="4"/>
      <c r="AI27" s="4"/>
      <c r="AJ27" s="4"/>
      <c r="AK27" s="4"/>
      <c r="AL27" s="4"/>
      <c r="AM27" s="4"/>
      <c r="AN27" s="4"/>
      <c r="AO27" s="4"/>
      <c r="AP27" s="4"/>
      <c r="AQ27" s="4"/>
      <c r="AR27" s="4"/>
      <c r="AS27" s="4"/>
      <c r="AT27" s="4"/>
      <c r="AU27" s="4"/>
      <c r="AV27" s="4"/>
      <c r="AW27" s="4"/>
      <c r="AX27" s="4"/>
      <c r="AY27" s="4"/>
      <c r="AZ27" s="4"/>
      <c r="BA27" s="4"/>
      <c r="BK27" s="1108"/>
      <c r="BL27" s="1109"/>
      <c r="BM27" s="1109"/>
      <c r="BN27" s="1109"/>
      <c r="BO27" s="1109"/>
      <c r="BP27" s="1109"/>
      <c r="BQ27" s="1109"/>
      <c r="BR27" s="1109"/>
      <c r="BS27" s="1109"/>
      <c r="BT27" s="1109"/>
      <c r="BU27" s="1109"/>
      <c r="BV27" s="1109"/>
      <c r="BW27" s="1109"/>
      <c r="BX27" s="1109"/>
      <c r="BY27" s="1109"/>
      <c r="BZ27" s="1109"/>
      <c r="CA27" s="1109"/>
      <c r="CB27" s="1109"/>
      <c r="CC27" s="1109"/>
      <c r="CD27" s="1109"/>
      <c r="CE27" s="1109"/>
      <c r="CF27" s="1109"/>
      <c r="CG27" s="1109"/>
      <c r="CH27" s="1109"/>
      <c r="CI27" s="1109"/>
      <c r="CJ27" s="1110"/>
    </row>
    <row r="28" spans="1:88" ht="18" customHeight="1" thickBot="1">
      <c r="B28" s="66" t="s">
        <v>413</v>
      </c>
      <c r="C28" s="64"/>
      <c r="D28" s="6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K28" s="1108"/>
      <c r="BL28" s="1109"/>
      <c r="BM28" s="1109"/>
      <c r="BN28" s="1109"/>
      <c r="BO28" s="1109"/>
      <c r="BP28" s="1109"/>
      <c r="BQ28" s="1109"/>
      <c r="BR28" s="1109"/>
      <c r="BS28" s="1109"/>
      <c r="BT28" s="1109"/>
      <c r="BU28" s="1109"/>
      <c r="BV28" s="1109"/>
      <c r="BW28" s="1109"/>
      <c r="BX28" s="1109"/>
      <c r="BY28" s="1109"/>
      <c r="BZ28" s="1109"/>
      <c r="CA28" s="1109"/>
      <c r="CB28" s="1109"/>
      <c r="CC28" s="1109"/>
      <c r="CD28" s="1109"/>
      <c r="CE28" s="1109"/>
      <c r="CF28" s="1109"/>
      <c r="CG28" s="1109"/>
      <c r="CH28" s="1109"/>
      <c r="CI28" s="1109"/>
      <c r="CJ28" s="1110"/>
    </row>
    <row r="29" spans="1:88" ht="6" customHeight="1">
      <c r="B29" s="1053" t="s">
        <v>8</v>
      </c>
      <c r="C29" s="1054"/>
      <c r="D29" s="1054"/>
      <c r="E29" s="1054"/>
      <c r="F29" s="1055"/>
      <c r="G29" s="235"/>
      <c r="H29" s="1111" t="s">
        <v>11</v>
      </c>
      <c r="I29" s="1111"/>
      <c r="J29" s="1111"/>
      <c r="K29" s="1111"/>
      <c r="L29" s="1111"/>
      <c r="M29" s="1111"/>
      <c r="N29" s="1111"/>
      <c r="O29" s="1111"/>
      <c r="P29" s="1111"/>
      <c r="Q29" s="1111"/>
      <c r="R29" s="1111"/>
      <c r="S29" s="1111"/>
      <c r="T29" s="1111"/>
      <c r="U29" s="1111"/>
      <c r="V29" s="1111"/>
      <c r="W29" s="1111"/>
      <c r="X29" s="1111"/>
      <c r="Y29" s="1111"/>
      <c r="Z29" s="1111"/>
      <c r="AA29" s="1111"/>
      <c r="AB29" s="1111"/>
      <c r="AC29" s="1111"/>
      <c r="AD29" s="1111"/>
      <c r="AE29" s="1111"/>
      <c r="AF29" s="1111"/>
      <c r="AG29" s="1111"/>
      <c r="AH29" s="1111"/>
      <c r="AI29" s="1111"/>
      <c r="AJ29" s="1111"/>
      <c r="AK29" s="1111"/>
      <c r="AL29" s="1111"/>
      <c r="AM29" s="1111"/>
      <c r="AN29" s="1111"/>
      <c r="AO29" s="1111"/>
      <c r="AP29" s="1111"/>
      <c r="AQ29" s="1111"/>
      <c r="AR29" s="1111"/>
      <c r="AS29" s="1111"/>
      <c r="AT29" s="1111"/>
      <c r="AU29" s="1111"/>
      <c r="AV29" s="1111"/>
      <c r="AW29" s="1111"/>
      <c r="AX29" s="1111"/>
      <c r="AY29" s="1111"/>
      <c r="AZ29" s="1111"/>
      <c r="BA29" s="1111"/>
      <c r="BB29" s="1112"/>
      <c r="BC29" s="65"/>
      <c r="BK29" s="1108"/>
      <c r="BL29" s="1109"/>
      <c r="BM29" s="1109"/>
      <c r="BN29" s="1109"/>
      <c r="BO29" s="1109"/>
      <c r="BP29" s="1109"/>
      <c r="BQ29" s="1109"/>
      <c r="BR29" s="1109"/>
      <c r="BS29" s="1109"/>
      <c r="BT29" s="1109"/>
      <c r="BU29" s="1109"/>
      <c r="BV29" s="1109"/>
      <c r="BW29" s="1109"/>
      <c r="BX29" s="1109"/>
      <c r="BY29" s="1109"/>
      <c r="BZ29" s="1109"/>
      <c r="CA29" s="1109"/>
      <c r="CB29" s="1109"/>
      <c r="CC29" s="1109"/>
      <c r="CD29" s="1109"/>
      <c r="CE29" s="1109"/>
      <c r="CF29" s="1109"/>
      <c r="CG29" s="1109"/>
      <c r="CH29" s="1109"/>
      <c r="CI29" s="1109"/>
      <c r="CJ29" s="1110"/>
    </row>
    <row r="30" spans="1:88" ht="6" customHeight="1">
      <c r="B30" s="1056"/>
      <c r="C30" s="1057"/>
      <c r="D30" s="1057"/>
      <c r="E30" s="1057"/>
      <c r="F30" s="1058"/>
      <c r="G30" s="236"/>
      <c r="H30" s="1113"/>
      <c r="I30" s="1113"/>
      <c r="J30" s="1113"/>
      <c r="K30" s="1113"/>
      <c r="L30" s="1113"/>
      <c r="M30" s="1113"/>
      <c r="N30" s="1113"/>
      <c r="O30" s="1113"/>
      <c r="P30" s="1113"/>
      <c r="Q30" s="1113"/>
      <c r="R30" s="1113"/>
      <c r="S30" s="1113"/>
      <c r="T30" s="1113"/>
      <c r="U30" s="1113"/>
      <c r="V30" s="1113"/>
      <c r="W30" s="1113"/>
      <c r="X30" s="1113"/>
      <c r="Y30" s="1113"/>
      <c r="Z30" s="1113"/>
      <c r="AA30" s="1113"/>
      <c r="AB30" s="1113"/>
      <c r="AC30" s="1113"/>
      <c r="AD30" s="1113"/>
      <c r="AE30" s="1113"/>
      <c r="AF30" s="1113"/>
      <c r="AG30" s="1113"/>
      <c r="AH30" s="1113"/>
      <c r="AI30" s="1113"/>
      <c r="AJ30" s="1113"/>
      <c r="AK30" s="1113"/>
      <c r="AL30" s="1113"/>
      <c r="AM30" s="1113"/>
      <c r="AN30" s="1113"/>
      <c r="AO30" s="1113"/>
      <c r="AP30" s="1113"/>
      <c r="AQ30" s="1113"/>
      <c r="AR30" s="1113"/>
      <c r="AS30" s="1113"/>
      <c r="AT30" s="1113"/>
      <c r="AU30" s="1113"/>
      <c r="AV30" s="1113"/>
      <c r="AW30" s="1113"/>
      <c r="AX30" s="1113"/>
      <c r="AY30" s="1113"/>
      <c r="AZ30" s="1113"/>
      <c r="BA30" s="1113"/>
      <c r="BB30" s="1114"/>
      <c r="BC30" s="65"/>
      <c r="BK30" s="1108"/>
      <c r="BL30" s="1109"/>
      <c r="BM30" s="1109"/>
      <c r="BN30" s="1109"/>
      <c r="BO30" s="1109"/>
      <c r="BP30" s="1109"/>
      <c r="BQ30" s="1109"/>
      <c r="BR30" s="1109"/>
      <c r="BS30" s="1109"/>
      <c r="BT30" s="1109"/>
      <c r="BU30" s="1109"/>
      <c r="BV30" s="1109"/>
      <c r="BW30" s="1109"/>
      <c r="BX30" s="1109"/>
      <c r="BY30" s="1109"/>
      <c r="BZ30" s="1109"/>
      <c r="CA30" s="1109"/>
      <c r="CB30" s="1109"/>
      <c r="CC30" s="1109"/>
      <c r="CD30" s="1109"/>
      <c r="CE30" s="1109"/>
      <c r="CF30" s="1109"/>
      <c r="CG30" s="1109"/>
      <c r="CH30" s="1109"/>
      <c r="CI30" s="1109"/>
      <c r="CJ30" s="1110"/>
    </row>
    <row r="31" spans="1:88" ht="6" customHeight="1">
      <c r="B31" s="1056"/>
      <c r="C31" s="1057"/>
      <c r="D31" s="1057"/>
      <c r="E31" s="1057"/>
      <c r="F31" s="1058"/>
      <c r="G31" s="236"/>
      <c r="H31" s="1113"/>
      <c r="I31" s="1113"/>
      <c r="J31" s="1113"/>
      <c r="K31" s="1113"/>
      <c r="L31" s="1113"/>
      <c r="M31" s="1113"/>
      <c r="N31" s="1113"/>
      <c r="O31" s="1113"/>
      <c r="P31" s="1113"/>
      <c r="Q31" s="1113"/>
      <c r="R31" s="1113"/>
      <c r="S31" s="1113"/>
      <c r="T31" s="1113"/>
      <c r="U31" s="1113"/>
      <c r="V31" s="1113"/>
      <c r="W31" s="1113"/>
      <c r="X31" s="1113"/>
      <c r="Y31" s="1113"/>
      <c r="Z31" s="1113"/>
      <c r="AA31" s="1113"/>
      <c r="AB31" s="1113"/>
      <c r="AC31" s="1113"/>
      <c r="AD31" s="1113"/>
      <c r="AE31" s="1113"/>
      <c r="AF31" s="1113"/>
      <c r="AG31" s="1113"/>
      <c r="AH31" s="1113"/>
      <c r="AI31" s="1113"/>
      <c r="AJ31" s="1113"/>
      <c r="AK31" s="1113"/>
      <c r="AL31" s="1113"/>
      <c r="AM31" s="1113"/>
      <c r="AN31" s="1113"/>
      <c r="AO31" s="1113"/>
      <c r="AP31" s="1113"/>
      <c r="AQ31" s="1113"/>
      <c r="AR31" s="1113"/>
      <c r="AS31" s="1113"/>
      <c r="AT31" s="1113"/>
      <c r="AU31" s="1113"/>
      <c r="AV31" s="1113"/>
      <c r="AW31" s="1113"/>
      <c r="AX31" s="1113"/>
      <c r="AY31" s="1113"/>
      <c r="AZ31" s="1113"/>
      <c r="BA31" s="1113"/>
      <c r="BB31" s="1114"/>
      <c r="BC31" s="65"/>
      <c r="BK31" s="1108"/>
      <c r="BL31" s="1109"/>
      <c r="BM31" s="1109"/>
      <c r="BN31" s="1109"/>
      <c r="BO31" s="1109"/>
      <c r="BP31" s="1109"/>
      <c r="BQ31" s="1109"/>
      <c r="BR31" s="1109"/>
      <c r="BS31" s="1109"/>
      <c r="BT31" s="1109"/>
      <c r="BU31" s="1109"/>
      <c r="BV31" s="1109"/>
      <c r="BW31" s="1109"/>
      <c r="BX31" s="1109"/>
      <c r="BY31" s="1109"/>
      <c r="BZ31" s="1109"/>
      <c r="CA31" s="1109"/>
      <c r="CB31" s="1109"/>
      <c r="CC31" s="1109"/>
      <c r="CD31" s="1109"/>
      <c r="CE31" s="1109"/>
      <c r="CF31" s="1109"/>
      <c r="CG31" s="1109"/>
      <c r="CH31" s="1109"/>
      <c r="CI31" s="1109"/>
      <c r="CJ31" s="1110"/>
    </row>
    <row r="32" spans="1:88" ht="6" customHeight="1">
      <c r="B32" s="1056"/>
      <c r="C32" s="1057"/>
      <c r="D32" s="1057"/>
      <c r="E32" s="1057"/>
      <c r="F32" s="1058"/>
      <c r="G32" s="236"/>
      <c r="H32" s="1113"/>
      <c r="I32" s="1113"/>
      <c r="J32" s="1113"/>
      <c r="K32" s="1113"/>
      <c r="L32" s="1113"/>
      <c r="M32" s="1113"/>
      <c r="N32" s="1113"/>
      <c r="O32" s="1113"/>
      <c r="P32" s="1113"/>
      <c r="Q32" s="1113"/>
      <c r="R32" s="1113"/>
      <c r="S32" s="1113"/>
      <c r="T32" s="1113"/>
      <c r="U32" s="1113"/>
      <c r="V32" s="1113"/>
      <c r="W32" s="1113"/>
      <c r="X32" s="1113"/>
      <c r="Y32" s="1113"/>
      <c r="Z32" s="1113"/>
      <c r="AA32" s="1113"/>
      <c r="AB32" s="1113"/>
      <c r="AC32" s="1113"/>
      <c r="AD32" s="1113"/>
      <c r="AE32" s="1113"/>
      <c r="AF32" s="1113"/>
      <c r="AG32" s="1113"/>
      <c r="AH32" s="1113"/>
      <c r="AI32" s="1113"/>
      <c r="AJ32" s="1113"/>
      <c r="AK32" s="1113"/>
      <c r="AL32" s="1113"/>
      <c r="AM32" s="1113"/>
      <c r="AN32" s="1113"/>
      <c r="AO32" s="1113"/>
      <c r="AP32" s="1113"/>
      <c r="AQ32" s="1113"/>
      <c r="AR32" s="1113"/>
      <c r="AS32" s="1113"/>
      <c r="AT32" s="1113"/>
      <c r="AU32" s="1113"/>
      <c r="AV32" s="1113"/>
      <c r="AW32" s="1113"/>
      <c r="AX32" s="1113"/>
      <c r="AY32" s="1113"/>
      <c r="AZ32" s="1113"/>
      <c r="BA32" s="1113"/>
      <c r="BB32" s="1114"/>
      <c r="BC32" s="65"/>
      <c r="BK32" s="1108"/>
      <c r="BL32" s="1109"/>
      <c r="BM32" s="1109"/>
      <c r="BN32" s="1109"/>
      <c r="BO32" s="1109"/>
      <c r="BP32" s="1109"/>
      <c r="BQ32" s="1109"/>
      <c r="BR32" s="1109"/>
      <c r="BS32" s="1109"/>
      <c r="BT32" s="1109"/>
      <c r="BU32" s="1109"/>
      <c r="BV32" s="1109"/>
      <c r="BW32" s="1109"/>
      <c r="BX32" s="1109"/>
      <c r="BY32" s="1109"/>
      <c r="BZ32" s="1109"/>
      <c r="CA32" s="1109"/>
      <c r="CB32" s="1109"/>
      <c r="CC32" s="1109"/>
      <c r="CD32" s="1109"/>
      <c r="CE32" s="1109"/>
      <c r="CF32" s="1109"/>
      <c r="CG32" s="1109"/>
      <c r="CH32" s="1109"/>
      <c r="CI32" s="1109"/>
      <c r="CJ32" s="1110"/>
    </row>
    <row r="33" spans="2:88" ht="6" customHeight="1">
      <c r="B33" s="1056"/>
      <c r="C33" s="1057"/>
      <c r="D33" s="1057"/>
      <c r="E33" s="1057"/>
      <c r="F33" s="1058"/>
      <c r="G33" s="236"/>
      <c r="H33" s="1113"/>
      <c r="I33" s="1113"/>
      <c r="J33" s="1113"/>
      <c r="K33" s="1113"/>
      <c r="L33" s="1113"/>
      <c r="M33" s="1113"/>
      <c r="N33" s="1113"/>
      <c r="O33" s="1113"/>
      <c r="P33" s="1113"/>
      <c r="Q33" s="1113"/>
      <c r="R33" s="1113"/>
      <c r="S33" s="1113"/>
      <c r="T33" s="1113"/>
      <c r="U33" s="1113"/>
      <c r="V33" s="1113"/>
      <c r="W33" s="1113"/>
      <c r="X33" s="1113"/>
      <c r="Y33" s="1113"/>
      <c r="Z33" s="1113"/>
      <c r="AA33" s="1113"/>
      <c r="AB33" s="1113"/>
      <c r="AC33" s="1113"/>
      <c r="AD33" s="1113"/>
      <c r="AE33" s="1113"/>
      <c r="AF33" s="1113"/>
      <c r="AG33" s="1113"/>
      <c r="AH33" s="1113"/>
      <c r="AI33" s="1113"/>
      <c r="AJ33" s="1113"/>
      <c r="AK33" s="1113"/>
      <c r="AL33" s="1113"/>
      <c r="AM33" s="1113"/>
      <c r="AN33" s="1113"/>
      <c r="AO33" s="1113"/>
      <c r="AP33" s="1113"/>
      <c r="AQ33" s="1113"/>
      <c r="AR33" s="1113"/>
      <c r="AS33" s="1113"/>
      <c r="AT33" s="1113"/>
      <c r="AU33" s="1113"/>
      <c r="AV33" s="1113"/>
      <c r="AW33" s="1113"/>
      <c r="AX33" s="1113"/>
      <c r="AY33" s="1113"/>
      <c r="AZ33" s="1113"/>
      <c r="BA33" s="1113"/>
      <c r="BB33" s="1114"/>
      <c r="BC33" s="65"/>
      <c r="BK33" s="1108"/>
      <c r="BL33" s="1109"/>
      <c r="BM33" s="1109"/>
      <c r="BN33" s="1109"/>
      <c r="BO33" s="1109"/>
      <c r="BP33" s="1109"/>
      <c r="BQ33" s="1109"/>
      <c r="BR33" s="1109"/>
      <c r="BS33" s="1109"/>
      <c r="BT33" s="1109"/>
      <c r="BU33" s="1109"/>
      <c r="BV33" s="1109"/>
      <c r="BW33" s="1109"/>
      <c r="BX33" s="1109"/>
      <c r="BY33" s="1109"/>
      <c r="BZ33" s="1109"/>
      <c r="CA33" s="1109"/>
      <c r="CB33" s="1109"/>
      <c r="CC33" s="1109"/>
      <c r="CD33" s="1109"/>
      <c r="CE33" s="1109"/>
      <c r="CF33" s="1109"/>
      <c r="CG33" s="1109"/>
      <c r="CH33" s="1109"/>
      <c r="CI33" s="1109"/>
      <c r="CJ33" s="1110"/>
    </row>
    <row r="34" spans="2:88" ht="6" customHeight="1">
      <c r="B34" s="1056"/>
      <c r="C34" s="1057"/>
      <c r="D34" s="1057"/>
      <c r="E34" s="1057"/>
      <c r="F34" s="1058"/>
      <c r="G34" s="236"/>
      <c r="H34" s="1113"/>
      <c r="I34" s="1113"/>
      <c r="J34" s="1113"/>
      <c r="K34" s="1113"/>
      <c r="L34" s="1113"/>
      <c r="M34" s="1113"/>
      <c r="N34" s="1113"/>
      <c r="O34" s="1113"/>
      <c r="P34" s="1113"/>
      <c r="Q34" s="1113"/>
      <c r="R34" s="1113"/>
      <c r="S34" s="1113"/>
      <c r="T34" s="1113"/>
      <c r="U34" s="1113"/>
      <c r="V34" s="1113"/>
      <c r="W34" s="1113"/>
      <c r="X34" s="1113"/>
      <c r="Y34" s="1113"/>
      <c r="Z34" s="1113"/>
      <c r="AA34" s="1113"/>
      <c r="AB34" s="1113"/>
      <c r="AC34" s="1113"/>
      <c r="AD34" s="1113"/>
      <c r="AE34" s="1113"/>
      <c r="AF34" s="1113"/>
      <c r="AG34" s="1113"/>
      <c r="AH34" s="1113"/>
      <c r="AI34" s="1113"/>
      <c r="AJ34" s="1113"/>
      <c r="AK34" s="1113"/>
      <c r="AL34" s="1113"/>
      <c r="AM34" s="1113"/>
      <c r="AN34" s="1113"/>
      <c r="AO34" s="1113"/>
      <c r="AP34" s="1113"/>
      <c r="AQ34" s="1113"/>
      <c r="AR34" s="1113"/>
      <c r="AS34" s="1113"/>
      <c r="AT34" s="1113"/>
      <c r="AU34" s="1113"/>
      <c r="AV34" s="1113"/>
      <c r="AW34" s="1113"/>
      <c r="AX34" s="1113"/>
      <c r="AY34" s="1113"/>
      <c r="AZ34" s="1113"/>
      <c r="BA34" s="1113"/>
      <c r="BB34" s="1114"/>
      <c r="BC34" s="65"/>
      <c r="BK34" s="1108"/>
      <c r="BL34" s="1109"/>
      <c r="BM34" s="1109"/>
      <c r="BN34" s="1109"/>
      <c r="BO34" s="1109"/>
      <c r="BP34" s="1109"/>
      <c r="BQ34" s="1109"/>
      <c r="BR34" s="1109"/>
      <c r="BS34" s="1109"/>
      <c r="BT34" s="1109"/>
      <c r="BU34" s="1109"/>
      <c r="BV34" s="1109"/>
      <c r="BW34" s="1109"/>
      <c r="BX34" s="1109"/>
      <c r="BY34" s="1109"/>
      <c r="BZ34" s="1109"/>
      <c r="CA34" s="1109"/>
      <c r="CB34" s="1109"/>
      <c r="CC34" s="1109"/>
      <c r="CD34" s="1109"/>
      <c r="CE34" s="1109"/>
      <c r="CF34" s="1109"/>
      <c r="CG34" s="1109"/>
      <c r="CH34" s="1109"/>
      <c r="CI34" s="1109"/>
      <c r="CJ34" s="1110"/>
    </row>
    <row r="35" spans="2:88" ht="6" customHeight="1">
      <c r="B35" s="1056"/>
      <c r="C35" s="1057"/>
      <c r="D35" s="1057"/>
      <c r="E35" s="1057"/>
      <c r="F35" s="1058"/>
      <c r="G35" s="236"/>
      <c r="H35" s="1113"/>
      <c r="I35" s="1113"/>
      <c r="J35" s="1113"/>
      <c r="K35" s="1113"/>
      <c r="L35" s="1113"/>
      <c r="M35" s="1113"/>
      <c r="N35" s="1113"/>
      <c r="O35" s="1113"/>
      <c r="P35" s="1113"/>
      <c r="Q35" s="1113"/>
      <c r="R35" s="1113"/>
      <c r="S35" s="1113"/>
      <c r="T35" s="1113"/>
      <c r="U35" s="1113"/>
      <c r="V35" s="1113"/>
      <c r="W35" s="1113"/>
      <c r="X35" s="1113"/>
      <c r="Y35" s="1113"/>
      <c r="Z35" s="1113"/>
      <c r="AA35" s="1113"/>
      <c r="AB35" s="1113"/>
      <c r="AC35" s="1113"/>
      <c r="AD35" s="1113"/>
      <c r="AE35" s="1113"/>
      <c r="AF35" s="1113"/>
      <c r="AG35" s="1113"/>
      <c r="AH35" s="1113"/>
      <c r="AI35" s="1113"/>
      <c r="AJ35" s="1113"/>
      <c r="AK35" s="1113"/>
      <c r="AL35" s="1113"/>
      <c r="AM35" s="1113"/>
      <c r="AN35" s="1113"/>
      <c r="AO35" s="1113"/>
      <c r="AP35" s="1113"/>
      <c r="AQ35" s="1113"/>
      <c r="AR35" s="1113"/>
      <c r="AS35" s="1113"/>
      <c r="AT35" s="1113"/>
      <c r="AU35" s="1113"/>
      <c r="AV35" s="1113"/>
      <c r="AW35" s="1113"/>
      <c r="AX35" s="1113"/>
      <c r="AY35" s="1113"/>
      <c r="AZ35" s="1113"/>
      <c r="BA35" s="1113"/>
      <c r="BB35" s="1114"/>
      <c r="BC35" s="65"/>
      <c r="BK35" s="1108"/>
      <c r="BL35" s="1109"/>
      <c r="BM35" s="1109"/>
      <c r="BN35" s="1109"/>
      <c r="BO35" s="1109"/>
      <c r="BP35" s="1109"/>
      <c r="BQ35" s="1109"/>
      <c r="BR35" s="1109"/>
      <c r="BS35" s="1109"/>
      <c r="BT35" s="1109"/>
      <c r="BU35" s="1109"/>
      <c r="BV35" s="1109"/>
      <c r="BW35" s="1109"/>
      <c r="BX35" s="1109"/>
      <c r="BY35" s="1109"/>
      <c r="BZ35" s="1109"/>
      <c r="CA35" s="1109"/>
      <c r="CB35" s="1109"/>
      <c r="CC35" s="1109"/>
      <c r="CD35" s="1109"/>
      <c r="CE35" s="1109"/>
      <c r="CF35" s="1109"/>
      <c r="CG35" s="1109"/>
      <c r="CH35" s="1109"/>
      <c r="CI35" s="1109"/>
      <c r="CJ35" s="1110"/>
    </row>
    <row r="36" spans="2:88" ht="6" customHeight="1">
      <c r="B36" s="1056"/>
      <c r="C36" s="1057"/>
      <c r="D36" s="1057"/>
      <c r="E36" s="1057"/>
      <c r="F36" s="1058"/>
      <c r="G36" s="236"/>
      <c r="H36" s="1113"/>
      <c r="I36" s="1113"/>
      <c r="J36" s="1113"/>
      <c r="K36" s="1113"/>
      <c r="L36" s="1113"/>
      <c r="M36" s="1113"/>
      <c r="N36" s="1113"/>
      <c r="O36" s="1113"/>
      <c r="P36" s="1113"/>
      <c r="Q36" s="1113"/>
      <c r="R36" s="1113"/>
      <c r="S36" s="1113"/>
      <c r="T36" s="1113"/>
      <c r="U36" s="1113"/>
      <c r="V36" s="1113"/>
      <c r="W36" s="1113"/>
      <c r="X36" s="1113"/>
      <c r="Y36" s="1113"/>
      <c r="Z36" s="1113"/>
      <c r="AA36" s="1113"/>
      <c r="AB36" s="1113"/>
      <c r="AC36" s="1113"/>
      <c r="AD36" s="1113"/>
      <c r="AE36" s="1113"/>
      <c r="AF36" s="1113"/>
      <c r="AG36" s="1113"/>
      <c r="AH36" s="1113"/>
      <c r="AI36" s="1113"/>
      <c r="AJ36" s="1113"/>
      <c r="AK36" s="1113"/>
      <c r="AL36" s="1113"/>
      <c r="AM36" s="1113"/>
      <c r="AN36" s="1113"/>
      <c r="AO36" s="1113"/>
      <c r="AP36" s="1113"/>
      <c r="AQ36" s="1113"/>
      <c r="AR36" s="1113"/>
      <c r="AS36" s="1113"/>
      <c r="AT36" s="1113"/>
      <c r="AU36" s="1113"/>
      <c r="AV36" s="1113"/>
      <c r="AW36" s="1113"/>
      <c r="AX36" s="1113"/>
      <c r="AY36" s="1113"/>
      <c r="AZ36" s="1113"/>
      <c r="BA36" s="1113"/>
      <c r="BB36" s="1114"/>
      <c r="BC36" s="65"/>
      <c r="BK36" s="1108"/>
      <c r="BL36" s="1109"/>
      <c r="BM36" s="1109"/>
      <c r="BN36" s="1109"/>
      <c r="BO36" s="1109"/>
      <c r="BP36" s="1109"/>
      <c r="BQ36" s="1109"/>
      <c r="BR36" s="1109"/>
      <c r="BS36" s="1109"/>
      <c r="BT36" s="1109"/>
      <c r="BU36" s="1109"/>
      <c r="BV36" s="1109"/>
      <c r="BW36" s="1109"/>
      <c r="BX36" s="1109"/>
      <c r="BY36" s="1109"/>
      <c r="BZ36" s="1109"/>
      <c r="CA36" s="1109"/>
      <c r="CB36" s="1109"/>
      <c r="CC36" s="1109"/>
      <c r="CD36" s="1109"/>
      <c r="CE36" s="1109"/>
      <c r="CF36" s="1109"/>
      <c r="CG36" s="1109"/>
      <c r="CH36" s="1109"/>
      <c r="CI36" s="1109"/>
      <c r="CJ36" s="1110"/>
    </row>
    <row r="37" spans="2:88" ht="6" customHeight="1">
      <c r="B37" s="1056"/>
      <c r="C37" s="1057"/>
      <c r="D37" s="1057"/>
      <c r="E37" s="1057"/>
      <c r="F37" s="1058"/>
      <c r="G37" s="236"/>
      <c r="H37" s="1113"/>
      <c r="I37" s="1113"/>
      <c r="J37" s="1113"/>
      <c r="K37" s="1113"/>
      <c r="L37" s="1113"/>
      <c r="M37" s="1113"/>
      <c r="N37" s="1113"/>
      <c r="O37" s="1113"/>
      <c r="P37" s="1113"/>
      <c r="Q37" s="1113"/>
      <c r="R37" s="1113"/>
      <c r="S37" s="1113"/>
      <c r="T37" s="1113"/>
      <c r="U37" s="1113"/>
      <c r="V37" s="1113"/>
      <c r="W37" s="1113"/>
      <c r="X37" s="1113"/>
      <c r="Y37" s="1113"/>
      <c r="Z37" s="1113"/>
      <c r="AA37" s="1113"/>
      <c r="AB37" s="1113"/>
      <c r="AC37" s="1113"/>
      <c r="AD37" s="1113"/>
      <c r="AE37" s="1113"/>
      <c r="AF37" s="1113"/>
      <c r="AG37" s="1113"/>
      <c r="AH37" s="1113"/>
      <c r="AI37" s="1113"/>
      <c r="AJ37" s="1113"/>
      <c r="AK37" s="1113"/>
      <c r="AL37" s="1113"/>
      <c r="AM37" s="1113"/>
      <c r="AN37" s="1113"/>
      <c r="AO37" s="1113"/>
      <c r="AP37" s="1113"/>
      <c r="AQ37" s="1113"/>
      <c r="AR37" s="1113"/>
      <c r="AS37" s="1113"/>
      <c r="AT37" s="1113"/>
      <c r="AU37" s="1113"/>
      <c r="AV37" s="1113"/>
      <c r="AW37" s="1113"/>
      <c r="AX37" s="1113"/>
      <c r="AY37" s="1113"/>
      <c r="AZ37" s="1113"/>
      <c r="BA37" s="1113"/>
      <c r="BB37" s="1114"/>
      <c r="BC37" s="65"/>
      <c r="BK37" s="1108"/>
      <c r="BL37" s="1109"/>
      <c r="BM37" s="1109"/>
      <c r="BN37" s="1109"/>
      <c r="BO37" s="1109"/>
      <c r="BP37" s="1109"/>
      <c r="BQ37" s="1109"/>
      <c r="BR37" s="1109"/>
      <c r="BS37" s="1109"/>
      <c r="BT37" s="1109"/>
      <c r="BU37" s="1109"/>
      <c r="BV37" s="1109"/>
      <c r="BW37" s="1109"/>
      <c r="BX37" s="1109"/>
      <c r="BY37" s="1109"/>
      <c r="BZ37" s="1109"/>
      <c r="CA37" s="1109"/>
      <c r="CB37" s="1109"/>
      <c r="CC37" s="1109"/>
      <c r="CD37" s="1109"/>
      <c r="CE37" s="1109"/>
      <c r="CF37" s="1109"/>
      <c r="CG37" s="1109"/>
      <c r="CH37" s="1109"/>
      <c r="CI37" s="1109"/>
      <c r="CJ37" s="1110"/>
    </row>
    <row r="38" spans="2:88" ht="6" customHeight="1">
      <c r="B38" s="1059"/>
      <c r="C38" s="1060"/>
      <c r="D38" s="1060"/>
      <c r="E38" s="1060"/>
      <c r="F38" s="1061"/>
      <c r="G38" s="237"/>
      <c r="H38" s="1115"/>
      <c r="I38" s="1115"/>
      <c r="J38" s="1115"/>
      <c r="K38" s="1115"/>
      <c r="L38" s="1115"/>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15"/>
      <c r="AJ38" s="1115"/>
      <c r="AK38" s="1115"/>
      <c r="AL38" s="1115"/>
      <c r="AM38" s="1115"/>
      <c r="AN38" s="1115"/>
      <c r="AO38" s="1115"/>
      <c r="AP38" s="1115"/>
      <c r="AQ38" s="1115"/>
      <c r="AR38" s="1115"/>
      <c r="AS38" s="1115"/>
      <c r="AT38" s="1115"/>
      <c r="AU38" s="1115"/>
      <c r="AV38" s="1115"/>
      <c r="AW38" s="1115"/>
      <c r="AX38" s="1115"/>
      <c r="AY38" s="1115"/>
      <c r="AZ38" s="1115"/>
      <c r="BA38" s="1115"/>
      <c r="BB38" s="1116"/>
      <c r="BC38" s="65"/>
      <c r="BK38" s="1108"/>
      <c r="BL38" s="1109"/>
      <c r="BM38" s="1109"/>
      <c r="BN38" s="1109"/>
      <c r="BO38" s="1109"/>
      <c r="BP38" s="1109"/>
      <c r="BQ38" s="1109"/>
      <c r="BR38" s="1109"/>
      <c r="BS38" s="1109"/>
      <c r="BT38" s="1109"/>
      <c r="BU38" s="1109"/>
      <c r="BV38" s="1109"/>
      <c r="BW38" s="1109"/>
      <c r="BX38" s="1109"/>
      <c r="BY38" s="1109"/>
      <c r="BZ38" s="1109"/>
      <c r="CA38" s="1109"/>
      <c r="CB38" s="1109"/>
      <c r="CC38" s="1109"/>
      <c r="CD38" s="1109"/>
      <c r="CE38" s="1109"/>
      <c r="CF38" s="1109"/>
      <c r="CG38" s="1109"/>
      <c r="CH38" s="1109"/>
      <c r="CI38" s="1109"/>
      <c r="CJ38" s="1110"/>
    </row>
    <row r="39" spans="2:88" ht="6" customHeight="1">
      <c r="B39" s="219"/>
      <c r="C39" s="220"/>
      <c r="D39" s="220"/>
      <c r="E39" s="220"/>
      <c r="F39" s="221"/>
      <c r="G39" s="222"/>
      <c r="H39" s="223"/>
      <c r="I39" s="224"/>
      <c r="J39" s="224"/>
      <c r="K39" s="224"/>
      <c r="L39" s="224"/>
      <c r="M39" s="224"/>
      <c r="N39" s="224"/>
      <c r="O39" s="224"/>
      <c r="P39" s="224"/>
      <c r="Q39" s="224"/>
      <c r="R39" s="224"/>
      <c r="S39" s="224"/>
      <c r="T39" s="224"/>
      <c r="U39" s="224"/>
      <c r="V39" s="224"/>
      <c r="W39" s="224"/>
      <c r="X39" s="224"/>
      <c r="Y39" s="224"/>
      <c r="Z39" s="232"/>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5"/>
      <c r="BC39" s="65"/>
      <c r="BK39" s="1108"/>
      <c r="BL39" s="1109"/>
      <c r="BM39" s="1109"/>
      <c r="BN39" s="1109"/>
      <c r="BO39" s="1109"/>
      <c r="BP39" s="1109"/>
      <c r="BQ39" s="1109"/>
      <c r="BR39" s="1109"/>
      <c r="BS39" s="1109"/>
      <c r="BT39" s="1109"/>
      <c r="BU39" s="1109"/>
      <c r="BV39" s="1109"/>
      <c r="BW39" s="1109"/>
      <c r="BX39" s="1109"/>
      <c r="BY39" s="1109"/>
      <c r="BZ39" s="1109"/>
      <c r="CA39" s="1109"/>
      <c r="CB39" s="1109"/>
      <c r="CC39" s="1109"/>
      <c r="CD39" s="1109"/>
      <c r="CE39" s="1109"/>
      <c r="CF39" s="1109"/>
      <c r="CG39" s="1109"/>
      <c r="CH39" s="1109"/>
      <c r="CI39" s="1109"/>
      <c r="CJ39" s="1110"/>
    </row>
    <row r="40" spans="2:88" ht="3" customHeight="1">
      <c r="B40" s="1099" t="s">
        <v>7</v>
      </c>
      <c r="C40" s="1100"/>
      <c r="D40" s="1100"/>
      <c r="E40" s="1100"/>
      <c r="F40" s="1101"/>
      <c r="G40" s="98"/>
      <c r="H40" s="97"/>
      <c r="I40" s="97"/>
      <c r="J40" s="97"/>
      <c r="K40" s="97"/>
      <c r="L40" s="97"/>
      <c r="M40" s="97"/>
      <c r="N40" s="97"/>
      <c r="O40" s="97"/>
      <c r="P40" s="97"/>
      <c r="Q40" s="97"/>
      <c r="R40" s="97"/>
      <c r="S40" s="97"/>
      <c r="T40" s="97"/>
      <c r="U40" s="97"/>
      <c r="V40" s="97"/>
      <c r="W40" s="97"/>
      <c r="X40" s="97"/>
      <c r="Y40" s="97"/>
      <c r="Z40" s="226"/>
      <c r="AB40" s="990" t="s">
        <v>193</v>
      </c>
      <c r="AC40" s="991"/>
      <c r="AD40" s="991"/>
      <c r="AE40" s="991"/>
      <c r="AF40" s="991"/>
      <c r="AG40" s="991"/>
      <c r="AH40" s="991"/>
      <c r="AI40" s="992"/>
      <c r="AJ40" s="999" t="s">
        <v>181</v>
      </c>
      <c r="AK40" s="1000"/>
      <c r="AL40" s="1000"/>
      <c r="AM40" s="1000"/>
      <c r="AN40" s="1000"/>
      <c r="AO40" s="1000"/>
      <c r="AP40" s="1000"/>
      <c r="AQ40" s="1000"/>
      <c r="AR40" s="1000"/>
      <c r="AS40" s="1000"/>
      <c r="AT40" s="1000"/>
      <c r="AU40" s="1000"/>
      <c r="AV40" s="1000"/>
      <c r="AW40" s="1000"/>
      <c r="AX40" s="1000"/>
      <c r="AY40" s="1000"/>
      <c r="AZ40" s="1000"/>
      <c r="BA40" s="1001"/>
      <c r="BB40" s="40"/>
      <c r="BC40" s="65"/>
      <c r="BK40" s="1108"/>
      <c r="BL40" s="1109"/>
      <c r="BM40" s="1109"/>
      <c r="BN40" s="1109"/>
      <c r="BO40" s="1109"/>
      <c r="BP40" s="1109"/>
      <c r="BQ40" s="1109"/>
      <c r="BR40" s="1109"/>
      <c r="BS40" s="1109"/>
      <c r="BT40" s="1109"/>
      <c r="BU40" s="1109"/>
      <c r="BV40" s="1109"/>
      <c r="BW40" s="1109"/>
      <c r="BX40" s="1109"/>
      <c r="BY40" s="1109"/>
      <c r="BZ40" s="1109"/>
      <c r="CA40" s="1109"/>
      <c r="CB40" s="1109"/>
      <c r="CC40" s="1109"/>
      <c r="CD40" s="1109"/>
      <c r="CE40" s="1109"/>
      <c r="CF40" s="1109"/>
      <c r="CG40" s="1109"/>
      <c r="CH40" s="1109"/>
      <c r="CI40" s="1109"/>
      <c r="CJ40" s="1110"/>
    </row>
    <row r="41" spans="2:88" ht="6" customHeight="1">
      <c r="B41" s="1099"/>
      <c r="C41" s="1100"/>
      <c r="D41" s="1100"/>
      <c r="E41" s="1100"/>
      <c r="F41" s="1101"/>
      <c r="G41" s="98"/>
      <c r="H41" s="97"/>
      <c r="I41" s="97"/>
      <c r="J41" s="97"/>
      <c r="K41" s="97"/>
      <c r="L41" s="97"/>
      <c r="M41" s="97"/>
      <c r="N41" s="97"/>
      <c r="O41" s="97"/>
      <c r="P41" s="97"/>
      <c r="Q41" s="97"/>
      <c r="R41" s="97"/>
      <c r="S41" s="97"/>
      <c r="T41" s="97"/>
      <c r="U41" s="97"/>
      <c r="V41" s="97"/>
      <c r="W41" s="97"/>
      <c r="X41" s="97"/>
      <c r="Y41" s="97"/>
      <c r="Z41" s="226"/>
      <c r="AB41" s="993"/>
      <c r="AC41" s="994"/>
      <c r="AD41" s="994"/>
      <c r="AE41" s="994"/>
      <c r="AF41" s="994"/>
      <c r="AG41" s="994"/>
      <c r="AH41" s="994"/>
      <c r="AI41" s="995"/>
      <c r="AJ41" s="858"/>
      <c r="AK41" s="813"/>
      <c r="AL41" s="813"/>
      <c r="AM41" s="813"/>
      <c r="AN41" s="813"/>
      <c r="AO41" s="813"/>
      <c r="AP41" s="813"/>
      <c r="AQ41" s="813"/>
      <c r="AR41" s="813"/>
      <c r="AS41" s="813"/>
      <c r="AT41" s="813"/>
      <c r="AU41" s="813"/>
      <c r="AV41" s="813"/>
      <c r="AW41" s="813"/>
      <c r="AX41" s="813"/>
      <c r="AY41" s="813"/>
      <c r="AZ41" s="813"/>
      <c r="BA41" s="1002"/>
      <c r="BB41" s="40"/>
      <c r="BC41" s="65"/>
      <c r="BK41" s="206"/>
      <c r="BL41" s="206"/>
      <c r="BM41" s="206"/>
      <c r="BN41" s="206"/>
      <c r="BO41" s="206"/>
      <c r="BP41" s="206"/>
      <c r="BQ41" s="206"/>
      <c r="BR41" s="206"/>
      <c r="BS41" s="206"/>
      <c r="BT41" s="206"/>
      <c r="BU41" s="206"/>
      <c r="BV41" s="206"/>
      <c r="BW41" s="206"/>
      <c r="BX41" s="206"/>
      <c r="BY41" s="206"/>
      <c r="BZ41" s="206"/>
      <c r="CA41" s="206"/>
      <c r="CB41" s="206"/>
      <c r="CC41" s="206"/>
      <c r="CD41" s="206"/>
      <c r="CE41" s="206"/>
      <c r="CF41" s="206"/>
      <c r="CG41" s="206"/>
      <c r="CH41" s="206"/>
      <c r="CI41" s="206"/>
      <c r="CJ41" s="206"/>
    </row>
    <row r="42" spans="2:88" ht="6" customHeight="1">
      <c r="B42" s="1099"/>
      <c r="C42" s="1100"/>
      <c r="D42" s="1100"/>
      <c r="E42" s="1100"/>
      <c r="F42" s="1101"/>
      <c r="G42" s="98"/>
      <c r="H42" s="938" t="str">
        <f>IF(AND(AW173=0,'①基本情報・異動情報（学生入力用）'!Z7="退学",'①基本情報・異動情報（学生入力用）'!Z9="病気"),"✔","")</f>
        <v/>
      </c>
      <c r="I42" s="940" t="s">
        <v>19</v>
      </c>
      <c r="J42" s="940"/>
      <c r="K42" s="940"/>
      <c r="L42" s="938" t="str">
        <f>IF(AND(AW173=0,'①基本情報・異動情報（学生入力用）'!Z7="退学",'①基本情報・異動情報（学生入力用）'!Z9="経済事情"),"✔","")</f>
        <v/>
      </c>
      <c r="M42" s="939" t="s">
        <v>21</v>
      </c>
      <c r="N42" s="940"/>
      <c r="O42" s="940"/>
      <c r="P42" s="940"/>
      <c r="Q42" s="941"/>
      <c r="R42" s="938" t="str">
        <f>IF(AND(AW173=0,'①基本情報・異動情報（学生入力用）'!Z7="退学",'①基本情報・異動情報（学生入力用）'!Z9="一身上"),"✔","")</f>
        <v/>
      </c>
      <c r="S42" s="939" t="s">
        <v>20</v>
      </c>
      <c r="T42" s="940"/>
      <c r="U42" s="941"/>
      <c r="V42" s="938" t="str">
        <f>IF(AND(AW173=0,'①基本情報・異動情報（学生入力用）'!Z7="退学",'①基本情報・異動情報（学生入力用）'!Z9="その他"),"✔","")</f>
        <v/>
      </c>
      <c r="W42" s="939" t="s">
        <v>22</v>
      </c>
      <c r="X42" s="940"/>
      <c r="Y42" s="940"/>
      <c r="Z42" s="942"/>
      <c r="AA42" s="58"/>
      <c r="AB42" s="993"/>
      <c r="AC42" s="994"/>
      <c r="AD42" s="994"/>
      <c r="AE42" s="994"/>
      <c r="AF42" s="994"/>
      <c r="AG42" s="994"/>
      <c r="AH42" s="994"/>
      <c r="AI42" s="995"/>
      <c r="AJ42" s="858"/>
      <c r="AK42" s="813"/>
      <c r="AL42" s="813"/>
      <c r="AM42" s="813"/>
      <c r="AN42" s="813"/>
      <c r="AO42" s="813"/>
      <c r="AP42" s="813"/>
      <c r="AQ42" s="813"/>
      <c r="AR42" s="813"/>
      <c r="AS42" s="813"/>
      <c r="AT42" s="813"/>
      <c r="AU42" s="813"/>
      <c r="AV42" s="813"/>
      <c r="AW42" s="813"/>
      <c r="AX42" s="813"/>
      <c r="AY42" s="813"/>
      <c r="AZ42" s="813"/>
      <c r="BA42" s="1002"/>
      <c r="BB42" s="40"/>
      <c r="BC42" s="65"/>
    </row>
    <row r="43" spans="2:88" ht="6" customHeight="1">
      <c r="B43" s="1099"/>
      <c r="C43" s="1100"/>
      <c r="D43" s="1100"/>
      <c r="E43" s="1100"/>
      <c r="F43" s="1101"/>
      <c r="G43" s="98"/>
      <c r="H43" s="938"/>
      <c r="I43" s="940"/>
      <c r="J43" s="940"/>
      <c r="K43" s="940"/>
      <c r="L43" s="938"/>
      <c r="M43" s="939"/>
      <c r="N43" s="940"/>
      <c r="O43" s="940"/>
      <c r="P43" s="940"/>
      <c r="Q43" s="941"/>
      <c r="R43" s="938"/>
      <c r="S43" s="939"/>
      <c r="T43" s="940"/>
      <c r="U43" s="941"/>
      <c r="V43" s="938"/>
      <c r="W43" s="939"/>
      <c r="X43" s="940"/>
      <c r="Y43" s="940"/>
      <c r="Z43" s="942"/>
      <c r="AA43" s="58"/>
      <c r="AB43" s="993"/>
      <c r="AC43" s="994"/>
      <c r="AD43" s="994"/>
      <c r="AE43" s="994"/>
      <c r="AF43" s="994"/>
      <c r="AG43" s="994"/>
      <c r="AH43" s="994"/>
      <c r="AI43" s="995"/>
      <c r="AJ43" s="858"/>
      <c r="AK43" s="813"/>
      <c r="AL43" s="813"/>
      <c r="AM43" s="813"/>
      <c r="AN43" s="813"/>
      <c r="AO43" s="813"/>
      <c r="AP43" s="813"/>
      <c r="AQ43" s="813"/>
      <c r="AR43" s="813"/>
      <c r="AS43" s="813"/>
      <c r="AT43" s="813"/>
      <c r="AU43" s="813"/>
      <c r="AV43" s="813"/>
      <c r="AW43" s="813"/>
      <c r="AX43" s="813"/>
      <c r="AY43" s="813"/>
      <c r="AZ43" s="813"/>
      <c r="BA43" s="1002"/>
      <c r="BB43" s="40"/>
      <c r="BC43" s="65"/>
    </row>
    <row r="44" spans="2:88" ht="6" customHeight="1">
      <c r="B44" s="1099"/>
      <c r="C44" s="1100"/>
      <c r="D44" s="1100"/>
      <c r="E44" s="1100"/>
      <c r="F44" s="1101"/>
      <c r="G44" s="98"/>
      <c r="H44" s="938"/>
      <c r="I44" s="940"/>
      <c r="J44" s="940"/>
      <c r="K44" s="940"/>
      <c r="L44" s="938"/>
      <c r="M44" s="939"/>
      <c r="N44" s="940"/>
      <c r="O44" s="940"/>
      <c r="P44" s="940"/>
      <c r="Q44" s="941"/>
      <c r="R44" s="938"/>
      <c r="S44" s="939"/>
      <c r="T44" s="940"/>
      <c r="U44" s="941"/>
      <c r="V44" s="938"/>
      <c r="W44" s="939"/>
      <c r="X44" s="940"/>
      <c r="Y44" s="940"/>
      <c r="Z44" s="942"/>
      <c r="AA44" s="58"/>
      <c r="AB44" s="993"/>
      <c r="AC44" s="994"/>
      <c r="AD44" s="994"/>
      <c r="AE44" s="994"/>
      <c r="AF44" s="994"/>
      <c r="AG44" s="994"/>
      <c r="AH44" s="994"/>
      <c r="AI44" s="995"/>
      <c r="AJ44" s="858"/>
      <c r="AK44" s="813"/>
      <c r="AL44" s="813"/>
      <c r="AM44" s="813"/>
      <c r="AN44" s="813"/>
      <c r="AO44" s="813"/>
      <c r="AP44" s="813"/>
      <c r="AQ44" s="813"/>
      <c r="AR44" s="813"/>
      <c r="AS44" s="813"/>
      <c r="AT44" s="813"/>
      <c r="AU44" s="813"/>
      <c r="AV44" s="813"/>
      <c r="AW44" s="813"/>
      <c r="AX44" s="813"/>
      <c r="AY44" s="813"/>
      <c r="AZ44" s="813"/>
      <c r="BA44" s="1002"/>
      <c r="BB44" s="40"/>
      <c r="BC44" s="65"/>
    </row>
    <row r="45" spans="2:88" ht="6" customHeight="1">
      <c r="B45" s="1099"/>
      <c r="C45" s="1100"/>
      <c r="D45" s="1100"/>
      <c r="E45" s="1100"/>
      <c r="F45" s="1101"/>
      <c r="G45" s="98"/>
      <c r="H45" s="938"/>
      <c r="I45" s="940"/>
      <c r="J45" s="940"/>
      <c r="K45" s="940"/>
      <c r="L45" s="938"/>
      <c r="M45" s="939"/>
      <c r="N45" s="940"/>
      <c r="O45" s="940"/>
      <c r="P45" s="940"/>
      <c r="Q45" s="941"/>
      <c r="R45" s="938"/>
      <c r="S45" s="939"/>
      <c r="T45" s="940"/>
      <c r="U45" s="941"/>
      <c r="V45" s="938"/>
      <c r="W45" s="939"/>
      <c r="X45" s="940"/>
      <c r="Y45" s="940"/>
      <c r="Z45" s="942"/>
      <c r="AA45" s="58"/>
      <c r="AB45" s="993"/>
      <c r="AC45" s="994"/>
      <c r="AD45" s="994"/>
      <c r="AE45" s="994"/>
      <c r="AF45" s="994"/>
      <c r="AG45" s="994"/>
      <c r="AH45" s="994"/>
      <c r="AI45" s="995"/>
      <c r="AJ45" s="858"/>
      <c r="AK45" s="813"/>
      <c r="AL45" s="813"/>
      <c r="AM45" s="813"/>
      <c r="AN45" s="813"/>
      <c r="AO45" s="813"/>
      <c r="AP45" s="813"/>
      <c r="AQ45" s="813"/>
      <c r="AR45" s="813"/>
      <c r="AS45" s="813"/>
      <c r="AT45" s="813"/>
      <c r="AU45" s="813"/>
      <c r="AV45" s="813"/>
      <c r="AW45" s="813"/>
      <c r="AX45" s="813"/>
      <c r="AY45" s="813"/>
      <c r="AZ45" s="813"/>
      <c r="BA45" s="1002"/>
      <c r="BB45" s="40"/>
      <c r="BC45" s="65"/>
    </row>
    <row r="46" spans="2:88" ht="6" customHeight="1">
      <c r="B46" s="1099"/>
      <c r="C46" s="1100"/>
      <c r="D46" s="1100"/>
      <c r="E46" s="1100"/>
      <c r="F46" s="1101"/>
      <c r="G46" s="98"/>
      <c r="H46" s="938"/>
      <c r="I46" s="940"/>
      <c r="J46" s="940"/>
      <c r="K46" s="940"/>
      <c r="L46" s="938"/>
      <c r="M46" s="939"/>
      <c r="N46" s="940"/>
      <c r="O46" s="940"/>
      <c r="P46" s="940"/>
      <c r="Q46" s="941"/>
      <c r="R46" s="938"/>
      <c r="S46" s="939"/>
      <c r="T46" s="940"/>
      <c r="U46" s="941"/>
      <c r="V46" s="938"/>
      <c r="W46" s="939"/>
      <c r="X46" s="940"/>
      <c r="Y46" s="940"/>
      <c r="Z46" s="942"/>
      <c r="AA46" s="58"/>
      <c r="AB46" s="993"/>
      <c r="AC46" s="994"/>
      <c r="AD46" s="994"/>
      <c r="AE46" s="994"/>
      <c r="AF46" s="994"/>
      <c r="AG46" s="994"/>
      <c r="AH46" s="994"/>
      <c r="AI46" s="995"/>
      <c r="AJ46" s="858"/>
      <c r="AK46" s="813"/>
      <c r="AL46" s="813"/>
      <c r="AM46" s="813"/>
      <c r="AN46" s="813"/>
      <c r="AO46" s="813"/>
      <c r="AP46" s="813"/>
      <c r="AQ46" s="813"/>
      <c r="AR46" s="813"/>
      <c r="AS46" s="813"/>
      <c r="AT46" s="813"/>
      <c r="AU46" s="813"/>
      <c r="AV46" s="813"/>
      <c r="AW46" s="813"/>
      <c r="AX46" s="813"/>
      <c r="AY46" s="813"/>
      <c r="AZ46" s="813"/>
      <c r="BA46" s="1002"/>
      <c r="BB46" s="40"/>
      <c r="BC46" s="65"/>
    </row>
    <row r="47" spans="2:88" ht="6" customHeight="1">
      <c r="B47" s="1099"/>
      <c r="C47" s="1100"/>
      <c r="D47" s="1100"/>
      <c r="E47" s="1100"/>
      <c r="F47" s="1101"/>
      <c r="G47" s="98"/>
      <c r="H47" s="938"/>
      <c r="I47" s="940"/>
      <c r="J47" s="940"/>
      <c r="K47" s="940"/>
      <c r="L47" s="938"/>
      <c r="M47" s="939"/>
      <c r="N47" s="940"/>
      <c r="O47" s="940"/>
      <c r="P47" s="940"/>
      <c r="Q47" s="941"/>
      <c r="R47" s="938"/>
      <c r="S47" s="939"/>
      <c r="T47" s="940"/>
      <c r="U47" s="941"/>
      <c r="V47" s="938"/>
      <c r="W47" s="939"/>
      <c r="X47" s="940"/>
      <c r="Y47" s="940"/>
      <c r="Z47" s="942"/>
      <c r="AA47" s="58"/>
      <c r="AB47" s="996"/>
      <c r="AC47" s="997"/>
      <c r="AD47" s="997"/>
      <c r="AE47" s="997"/>
      <c r="AF47" s="997"/>
      <c r="AG47" s="997"/>
      <c r="AH47" s="997"/>
      <c r="AI47" s="998"/>
      <c r="AJ47" s="1003"/>
      <c r="AK47" s="1004"/>
      <c r="AL47" s="1004"/>
      <c r="AM47" s="1004"/>
      <c r="AN47" s="1004"/>
      <c r="AO47" s="1004"/>
      <c r="AP47" s="1004"/>
      <c r="AQ47" s="1004"/>
      <c r="AR47" s="1004"/>
      <c r="AS47" s="1004"/>
      <c r="AT47" s="1004"/>
      <c r="AU47" s="1004"/>
      <c r="AV47" s="1004"/>
      <c r="AW47" s="1004"/>
      <c r="AX47" s="1004"/>
      <c r="AY47" s="1004"/>
      <c r="AZ47" s="1004"/>
      <c r="BA47" s="1005"/>
      <c r="BB47" s="40"/>
      <c r="BC47" s="65"/>
    </row>
    <row r="48" spans="2:88" ht="6" customHeight="1">
      <c r="B48" s="1099"/>
      <c r="C48" s="1100"/>
      <c r="D48" s="1100"/>
      <c r="E48" s="1100"/>
      <c r="F48" s="1101"/>
      <c r="G48" s="98"/>
      <c r="H48" s="205"/>
      <c r="I48" s="217"/>
      <c r="J48" s="104"/>
      <c r="K48" s="104"/>
      <c r="L48" s="104"/>
      <c r="M48" s="217"/>
      <c r="N48" s="218"/>
      <c r="O48" s="218"/>
      <c r="P48" s="218"/>
      <c r="Q48" s="218"/>
      <c r="R48" s="217"/>
      <c r="S48" s="218"/>
      <c r="T48" s="218"/>
      <c r="U48" s="218"/>
      <c r="V48" s="217"/>
      <c r="W48" s="218"/>
      <c r="X48" s="218"/>
      <c r="Y48" s="218"/>
      <c r="Z48" s="227"/>
      <c r="AA48" s="58"/>
      <c r="AH48" s="77"/>
      <c r="AM48" s="75"/>
      <c r="AN48" s="75"/>
      <c r="AO48" s="75"/>
      <c r="AP48" s="75"/>
      <c r="AQ48" s="75"/>
      <c r="AR48" s="75"/>
      <c r="AS48" s="75"/>
      <c r="AT48" s="75"/>
      <c r="AU48" s="75"/>
      <c r="AV48" s="75"/>
      <c r="AW48" s="75"/>
      <c r="AX48" s="75"/>
      <c r="AY48" s="75"/>
      <c r="AZ48" s="75"/>
      <c r="BA48" s="75"/>
      <c r="BB48" s="40"/>
      <c r="BC48" s="65"/>
    </row>
    <row r="49" spans="2:88" ht="6" customHeight="1">
      <c r="B49" s="1102"/>
      <c r="C49" s="1103"/>
      <c r="D49" s="1103"/>
      <c r="E49" s="1103"/>
      <c r="F49" s="1104"/>
      <c r="G49" s="228"/>
      <c r="H49" s="229"/>
      <c r="I49" s="229"/>
      <c r="J49" s="230"/>
      <c r="K49" s="230"/>
      <c r="L49" s="229"/>
      <c r="M49" s="229"/>
      <c r="N49" s="230"/>
      <c r="O49" s="230"/>
      <c r="P49" s="230"/>
      <c r="Q49" s="229"/>
      <c r="R49" s="230"/>
      <c r="S49" s="229"/>
      <c r="T49" s="229"/>
      <c r="U49" s="229"/>
      <c r="V49" s="229"/>
      <c r="W49" s="230"/>
      <c r="X49" s="229"/>
      <c r="Y49" s="229"/>
      <c r="Z49" s="231"/>
      <c r="AA49" s="58"/>
      <c r="AH49" s="77"/>
      <c r="AM49" s="75"/>
      <c r="AN49" s="75"/>
      <c r="AO49" s="75"/>
      <c r="AP49" s="75"/>
      <c r="AQ49" s="75"/>
      <c r="AR49" s="75"/>
      <c r="AS49" s="75"/>
      <c r="AT49" s="75"/>
      <c r="AU49" s="75"/>
      <c r="AV49" s="75"/>
      <c r="AW49" s="75"/>
      <c r="AX49" s="75"/>
      <c r="AY49" s="75"/>
      <c r="AZ49" s="75"/>
      <c r="BA49" s="75"/>
      <c r="BB49" s="40"/>
      <c r="BC49" s="65"/>
    </row>
    <row r="50" spans="2:88" ht="6" customHeight="1">
      <c r="B50" s="187"/>
      <c r="C50" s="99"/>
      <c r="D50" s="99"/>
      <c r="E50" s="99"/>
      <c r="F50" s="99"/>
      <c r="G50" s="100"/>
      <c r="H50" s="101"/>
      <c r="I50" s="101"/>
      <c r="J50" s="102"/>
      <c r="K50" s="102"/>
      <c r="L50" s="101"/>
      <c r="M50" s="101"/>
      <c r="N50" s="102"/>
      <c r="O50" s="102"/>
      <c r="P50" s="102"/>
      <c r="Q50" s="101"/>
      <c r="R50" s="102"/>
      <c r="S50" s="101"/>
      <c r="T50" s="101"/>
      <c r="U50" s="101"/>
      <c r="V50" s="101"/>
      <c r="W50" s="102"/>
      <c r="X50" s="101"/>
      <c r="Y50" s="101"/>
      <c r="Z50" s="57"/>
      <c r="AA50" s="58"/>
      <c r="AH50" s="77"/>
      <c r="BB50" s="40"/>
      <c r="BC50" s="65"/>
    </row>
    <row r="51" spans="2:88" ht="6" customHeight="1">
      <c r="B51" s="1099" t="s">
        <v>6</v>
      </c>
      <c r="C51" s="1100"/>
      <c r="D51" s="1100"/>
      <c r="E51" s="1100"/>
      <c r="F51" s="1100"/>
      <c r="G51" s="103"/>
      <c r="H51" s="875" t="s">
        <v>122</v>
      </c>
      <c r="I51" s="875"/>
      <c r="J51" s="875"/>
      <c r="K51" s="875"/>
      <c r="L51" s="875"/>
      <c r="M51" s="875"/>
      <c r="N51" s="875"/>
      <c r="O51" s="903" t="str">
        <f>IF(AW173&lt;&gt;0,"",'②異動情報・学校情報・機構に送付が必要な理由（学校入力用）'!CV14)</f>
        <v/>
      </c>
      <c r="P51" s="904"/>
      <c r="Q51" s="904"/>
      <c r="R51" s="904"/>
      <c r="S51" s="908" t="s">
        <v>26</v>
      </c>
      <c r="T51" s="904" t="str">
        <f>IF(AW173&lt;&gt;0,"",'②異動情報・学校情報・機構に送付が必要な理由（学校入力用）'!CX14)</f>
        <v/>
      </c>
      <c r="U51" s="904"/>
      <c r="V51" s="908" t="s">
        <v>28</v>
      </c>
      <c r="W51" s="904" t="str">
        <f>IF(AW173&lt;&gt;0,"",'②異動情報・学校情報・機構に送付が必要な理由（学校入力用）'!CZ14)</f>
        <v/>
      </c>
      <c r="X51" s="904"/>
      <c r="Y51" s="943" t="s">
        <v>33</v>
      </c>
      <c r="Z51" s="819"/>
      <c r="AA51" s="67"/>
      <c r="AB51" s="989" t="str">
        <f>IF(AW173&lt;&gt;0,"",IF('②異動情報・学校情報・機構に送付が必要な理由（学校入力用）'!$AA$12="いいえ","✔",""))</f>
        <v/>
      </c>
      <c r="AC51" s="874" t="s">
        <v>104</v>
      </c>
      <c r="AD51" s="874"/>
      <c r="AE51" s="874"/>
      <c r="AF51" s="875" t="s">
        <v>105</v>
      </c>
      <c r="AG51" s="981" t="str">
        <f>IF(AND(AW173=0,'②異動情報・学校情報・機構に送付が必要な理由（学校入力用）'!$AA$12="はい"),"✔","")</f>
        <v/>
      </c>
      <c r="AH51" s="984" t="s">
        <v>103</v>
      </c>
      <c r="AI51" s="985"/>
      <c r="AJ51" s="985"/>
      <c r="AK51" s="929" t="s">
        <v>188</v>
      </c>
      <c r="AL51" s="930"/>
      <c r="AM51" s="930"/>
      <c r="AN51" s="930"/>
      <c r="AO51" s="930"/>
      <c r="AP51" s="931"/>
      <c r="AQ51" s="904" t="str">
        <f>IF(OR(AW173&lt;&gt;0,AB51="✔"),"",'②異動情報・学校情報・機構に送付が必要な理由（学校入力用）'!CV16)</f>
        <v/>
      </c>
      <c r="AR51" s="904"/>
      <c r="AS51" s="904"/>
      <c r="AT51" s="904"/>
      <c r="AU51" s="908" t="s">
        <v>26</v>
      </c>
      <c r="AV51" s="904" t="str">
        <f>IF(OR(AW173&lt;&gt;0,AB51="✔"),"",'②異動情報・学校情報・機構に送付が必要な理由（学校入力用）'!CX16)</f>
        <v/>
      </c>
      <c r="AW51" s="904"/>
      <c r="AX51" s="908" t="s">
        <v>28</v>
      </c>
      <c r="AY51" s="904" t="str">
        <f>IF(OR(AW173&lt;&gt;0,AB51="✔"),"",'②異動情報・学校情報・機構に送付が必要な理由（学校入力用）'!CZ16)</f>
        <v/>
      </c>
      <c r="AZ51" s="904"/>
      <c r="BA51" s="943" t="s">
        <v>33</v>
      </c>
      <c r="BB51" s="188"/>
      <c r="BC51" s="65"/>
    </row>
    <row r="52" spans="2:88" ht="6" customHeight="1">
      <c r="B52" s="1099"/>
      <c r="C52" s="1100"/>
      <c r="D52" s="1100"/>
      <c r="E52" s="1100"/>
      <c r="F52" s="1100"/>
      <c r="G52" s="103"/>
      <c r="H52" s="875"/>
      <c r="I52" s="875"/>
      <c r="J52" s="875"/>
      <c r="K52" s="875"/>
      <c r="L52" s="875"/>
      <c r="M52" s="875"/>
      <c r="N52" s="875"/>
      <c r="O52" s="905"/>
      <c r="P52" s="899"/>
      <c r="Q52" s="899"/>
      <c r="R52" s="899"/>
      <c r="S52" s="909"/>
      <c r="T52" s="899"/>
      <c r="U52" s="899"/>
      <c r="V52" s="909"/>
      <c r="W52" s="899"/>
      <c r="X52" s="899"/>
      <c r="Y52" s="944"/>
      <c r="Z52" s="819"/>
      <c r="AA52" s="67"/>
      <c r="AB52" s="989"/>
      <c r="AC52" s="874"/>
      <c r="AD52" s="874"/>
      <c r="AE52" s="874"/>
      <c r="AF52" s="875"/>
      <c r="AG52" s="982"/>
      <c r="AH52" s="986"/>
      <c r="AI52" s="874"/>
      <c r="AJ52" s="874"/>
      <c r="AK52" s="932"/>
      <c r="AL52" s="933"/>
      <c r="AM52" s="933"/>
      <c r="AN52" s="933"/>
      <c r="AO52" s="933"/>
      <c r="AP52" s="934"/>
      <c r="AQ52" s="899"/>
      <c r="AR52" s="899"/>
      <c r="AS52" s="899"/>
      <c r="AT52" s="899"/>
      <c r="AU52" s="909"/>
      <c r="AV52" s="899"/>
      <c r="AW52" s="899"/>
      <c r="AX52" s="909"/>
      <c r="AY52" s="899"/>
      <c r="AZ52" s="899"/>
      <c r="BA52" s="944"/>
      <c r="BB52" s="188"/>
      <c r="BC52" s="65"/>
    </row>
    <row r="53" spans="2:88" ht="6" customHeight="1">
      <c r="B53" s="1099"/>
      <c r="C53" s="1100"/>
      <c r="D53" s="1100"/>
      <c r="E53" s="1100"/>
      <c r="F53" s="1100"/>
      <c r="G53" s="103"/>
      <c r="H53" s="875"/>
      <c r="I53" s="875"/>
      <c r="J53" s="875"/>
      <c r="K53" s="875"/>
      <c r="L53" s="875"/>
      <c r="M53" s="875"/>
      <c r="N53" s="875"/>
      <c r="O53" s="905"/>
      <c r="P53" s="899"/>
      <c r="Q53" s="899"/>
      <c r="R53" s="899"/>
      <c r="S53" s="909"/>
      <c r="T53" s="899"/>
      <c r="U53" s="899"/>
      <c r="V53" s="909"/>
      <c r="W53" s="899"/>
      <c r="X53" s="899"/>
      <c r="Y53" s="944"/>
      <c r="Z53" s="819"/>
      <c r="AA53" s="67"/>
      <c r="AB53" s="989"/>
      <c r="AC53" s="874"/>
      <c r="AD53" s="874"/>
      <c r="AE53" s="874"/>
      <c r="AF53" s="875"/>
      <c r="AG53" s="982"/>
      <c r="AH53" s="986"/>
      <c r="AI53" s="874"/>
      <c r="AJ53" s="874"/>
      <c r="AK53" s="932"/>
      <c r="AL53" s="933"/>
      <c r="AM53" s="933"/>
      <c r="AN53" s="933"/>
      <c r="AO53" s="933"/>
      <c r="AP53" s="934"/>
      <c r="AQ53" s="899"/>
      <c r="AR53" s="899"/>
      <c r="AS53" s="899"/>
      <c r="AT53" s="899"/>
      <c r="AU53" s="909"/>
      <c r="AV53" s="899"/>
      <c r="AW53" s="899"/>
      <c r="AX53" s="909"/>
      <c r="AY53" s="899"/>
      <c r="AZ53" s="899"/>
      <c r="BA53" s="944"/>
      <c r="BB53" s="188"/>
      <c r="BC53" s="65"/>
    </row>
    <row r="54" spans="2:88" ht="6" customHeight="1">
      <c r="B54" s="1099"/>
      <c r="C54" s="1100"/>
      <c r="D54" s="1100"/>
      <c r="E54" s="1100"/>
      <c r="F54" s="1100"/>
      <c r="G54" s="103"/>
      <c r="H54" s="875"/>
      <c r="I54" s="875"/>
      <c r="J54" s="875"/>
      <c r="K54" s="875"/>
      <c r="L54" s="875"/>
      <c r="M54" s="875"/>
      <c r="N54" s="875"/>
      <c r="O54" s="905"/>
      <c r="P54" s="899"/>
      <c r="Q54" s="899"/>
      <c r="R54" s="899"/>
      <c r="S54" s="909"/>
      <c r="T54" s="899"/>
      <c r="U54" s="899"/>
      <c r="V54" s="909"/>
      <c r="W54" s="899"/>
      <c r="X54" s="899"/>
      <c r="Y54" s="944"/>
      <c r="Z54" s="819"/>
      <c r="AA54" s="67"/>
      <c r="AB54" s="989"/>
      <c r="AC54" s="874"/>
      <c r="AD54" s="874"/>
      <c r="AE54" s="874"/>
      <c r="AF54" s="875"/>
      <c r="AG54" s="982"/>
      <c r="AH54" s="986"/>
      <c r="AI54" s="874"/>
      <c r="AJ54" s="874"/>
      <c r="AK54" s="932"/>
      <c r="AL54" s="933"/>
      <c r="AM54" s="933"/>
      <c r="AN54" s="933"/>
      <c r="AO54" s="933"/>
      <c r="AP54" s="934"/>
      <c r="AQ54" s="899"/>
      <c r="AR54" s="899"/>
      <c r="AS54" s="899"/>
      <c r="AT54" s="899"/>
      <c r="AU54" s="909"/>
      <c r="AV54" s="899"/>
      <c r="AW54" s="899"/>
      <c r="AX54" s="909"/>
      <c r="AY54" s="899"/>
      <c r="AZ54" s="899"/>
      <c r="BA54" s="944"/>
      <c r="BB54" s="188"/>
      <c r="BC54" s="65"/>
    </row>
    <row r="55" spans="2:88" ht="6" customHeight="1">
      <c r="B55" s="1099"/>
      <c r="C55" s="1100"/>
      <c r="D55" s="1100"/>
      <c r="E55" s="1100"/>
      <c r="F55" s="1100"/>
      <c r="G55" s="103"/>
      <c r="H55" s="875"/>
      <c r="I55" s="875"/>
      <c r="J55" s="875"/>
      <c r="K55" s="875"/>
      <c r="L55" s="875"/>
      <c r="M55" s="875"/>
      <c r="N55" s="875"/>
      <c r="O55" s="905"/>
      <c r="P55" s="899"/>
      <c r="Q55" s="899"/>
      <c r="R55" s="899"/>
      <c r="S55" s="909"/>
      <c r="T55" s="899"/>
      <c r="U55" s="899"/>
      <c r="V55" s="909"/>
      <c r="W55" s="899"/>
      <c r="X55" s="899"/>
      <c r="Y55" s="944"/>
      <c r="Z55" s="819"/>
      <c r="AA55" s="67"/>
      <c r="AB55" s="989"/>
      <c r="AC55" s="874"/>
      <c r="AD55" s="874"/>
      <c r="AE55" s="874"/>
      <c r="AF55" s="875"/>
      <c r="AG55" s="982"/>
      <c r="AH55" s="986"/>
      <c r="AI55" s="874"/>
      <c r="AJ55" s="874"/>
      <c r="AK55" s="932"/>
      <c r="AL55" s="933"/>
      <c r="AM55" s="933"/>
      <c r="AN55" s="933"/>
      <c r="AO55" s="933"/>
      <c r="AP55" s="934"/>
      <c r="AQ55" s="899"/>
      <c r="AR55" s="899"/>
      <c r="AS55" s="899"/>
      <c r="AT55" s="899"/>
      <c r="AU55" s="909"/>
      <c r="AV55" s="899"/>
      <c r="AW55" s="899"/>
      <c r="AX55" s="909"/>
      <c r="AY55" s="899"/>
      <c r="AZ55" s="899"/>
      <c r="BA55" s="944"/>
      <c r="BB55" s="188"/>
      <c r="BC55" s="65"/>
    </row>
    <row r="56" spans="2:88" ht="6" customHeight="1">
      <c r="B56" s="1099"/>
      <c r="C56" s="1100"/>
      <c r="D56" s="1100"/>
      <c r="E56" s="1100"/>
      <c r="F56" s="1100"/>
      <c r="G56" s="103"/>
      <c r="H56" s="875"/>
      <c r="I56" s="875"/>
      <c r="J56" s="875"/>
      <c r="K56" s="875"/>
      <c r="L56" s="875"/>
      <c r="M56" s="875"/>
      <c r="N56" s="875"/>
      <c r="O56" s="905"/>
      <c r="P56" s="899"/>
      <c r="Q56" s="899"/>
      <c r="R56" s="899"/>
      <c r="S56" s="909"/>
      <c r="T56" s="899"/>
      <c r="U56" s="899"/>
      <c r="V56" s="909"/>
      <c r="W56" s="899"/>
      <c r="X56" s="899"/>
      <c r="Y56" s="944"/>
      <c r="Z56" s="819"/>
      <c r="AA56" s="67"/>
      <c r="AB56" s="989"/>
      <c r="AC56" s="874"/>
      <c r="AD56" s="874"/>
      <c r="AE56" s="874"/>
      <c r="AF56" s="875"/>
      <c r="AG56" s="982"/>
      <c r="AH56" s="986"/>
      <c r="AI56" s="874"/>
      <c r="AJ56" s="874"/>
      <c r="AK56" s="932"/>
      <c r="AL56" s="933"/>
      <c r="AM56" s="933"/>
      <c r="AN56" s="933"/>
      <c r="AO56" s="933"/>
      <c r="AP56" s="934"/>
      <c r="AQ56" s="899"/>
      <c r="AR56" s="899"/>
      <c r="AS56" s="899"/>
      <c r="AT56" s="899"/>
      <c r="AU56" s="909"/>
      <c r="AV56" s="899"/>
      <c r="AW56" s="899"/>
      <c r="AX56" s="909"/>
      <c r="AY56" s="899"/>
      <c r="AZ56" s="899"/>
      <c r="BA56" s="944"/>
      <c r="BB56" s="188"/>
      <c r="BC56" s="65"/>
    </row>
    <row r="57" spans="2:88" ht="6" customHeight="1">
      <c r="B57" s="1099"/>
      <c r="C57" s="1100"/>
      <c r="D57" s="1100"/>
      <c r="E57" s="1100"/>
      <c r="F57" s="1100"/>
      <c r="G57" s="103"/>
      <c r="H57" s="875"/>
      <c r="I57" s="875"/>
      <c r="J57" s="875"/>
      <c r="K57" s="875"/>
      <c r="L57" s="875"/>
      <c r="M57" s="875"/>
      <c r="N57" s="875"/>
      <c r="O57" s="905"/>
      <c r="P57" s="899"/>
      <c r="Q57" s="899"/>
      <c r="R57" s="899"/>
      <c r="S57" s="909"/>
      <c r="T57" s="899"/>
      <c r="U57" s="899"/>
      <c r="V57" s="909"/>
      <c r="W57" s="899"/>
      <c r="X57" s="899"/>
      <c r="Y57" s="944"/>
      <c r="Z57" s="819"/>
      <c r="AA57" s="67"/>
      <c r="AB57" s="989"/>
      <c r="AC57" s="874"/>
      <c r="AD57" s="874"/>
      <c r="AE57" s="874"/>
      <c r="AF57" s="875"/>
      <c r="AG57" s="982"/>
      <c r="AH57" s="986"/>
      <c r="AI57" s="874"/>
      <c r="AJ57" s="874"/>
      <c r="AK57" s="932"/>
      <c r="AL57" s="933"/>
      <c r="AM57" s="933"/>
      <c r="AN57" s="933"/>
      <c r="AO57" s="933"/>
      <c r="AP57" s="934"/>
      <c r="AQ57" s="899"/>
      <c r="AR57" s="899"/>
      <c r="AS57" s="899"/>
      <c r="AT57" s="899"/>
      <c r="AU57" s="909"/>
      <c r="AV57" s="899"/>
      <c r="AW57" s="899"/>
      <c r="AX57" s="909"/>
      <c r="AY57" s="899"/>
      <c r="AZ57" s="899"/>
      <c r="BA57" s="944"/>
      <c r="BB57" s="188"/>
      <c r="BC57" s="65"/>
    </row>
    <row r="58" spans="2:88" ht="6" customHeight="1">
      <c r="B58" s="1099"/>
      <c r="C58" s="1100"/>
      <c r="D58" s="1100"/>
      <c r="E58" s="1100"/>
      <c r="F58" s="1100"/>
      <c r="G58" s="103"/>
      <c r="H58" s="875"/>
      <c r="I58" s="875"/>
      <c r="J58" s="875"/>
      <c r="K58" s="875"/>
      <c r="L58" s="875"/>
      <c r="M58" s="875"/>
      <c r="N58" s="875"/>
      <c r="O58" s="905"/>
      <c r="P58" s="899"/>
      <c r="Q58" s="899"/>
      <c r="R58" s="899"/>
      <c r="S58" s="909"/>
      <c r="T58" s="899"/>
      <c r="U58" s="899"/>
      <c r="V58" s="909"/>
      <c r="W58" s="899"/>
      <c r="X58" s="899"/>
      <c r="Y58" s="944"/>
      <c r="Z58" s="819"/>
      <c r="AA58" s="67"/>
      <c r="AB58" s="989"/>
      <c r="AC58" s="874"/>
      <c r="AD58" s="874"/>
      <c r="AE58" s="874"/>
      <c r="AF58" s="875"/>
      <c r="AG58" s="982"/>
      <c r="AH58" s="986"/>
      <c r="AI58" s="874"/>
      <c r="AJ58" s="874"/>
      <c r="AK58" s="932"/>
      <c r="AL58" s="933"/>
      <c r="AM58" s="933"/>
      <c r="AN58" s="933"/>
      <c r="AO58" s="933"/>
      <c r="AP58" s="934"/>
      <c r="AQ58" s="899"/>
      <c r="AR58" s="899"/>
      <c r="AS58" s="899"/>
      <c r="AT58" s="899"/>
      <c r="AU58" s="909"/>
      <c r="AV58" s="899"/>
      <c r="AW58" s="899"/>
      <c r="AX58" s="909"/>
      <c r="AY58" s="899"/>
      <c r="AZ58" s="899"/>
      <c r="BA58" s="944"/>
      <c r="BB58" s="188"/>
      <c r="BC58" s="65"/>
    </row>
    <row r="59" spans="2:88" ht="6" customHeight="1">
      <c r="B59" s="1099"/>
      <c r="C59" s="1100"/>
      <c r="D59" s="1100"/>
      <c r="E59" s="1100"/>
      <c r="F59" s="1100"/>
      <c r="G59" s="103"/>
      <c r="H59" s="875"/>
      <c r="I59" s="875"/>
      <c r="J59" s="875"/>
      <c r="K59" s="875"/>
      <c r="L59" s="875"/>
      <c r="M59" s="875"/>
      <c r="N59" s="875"/>
      <c r="O59" s="905"/>
      <c r="P59" s="899"/>
      <c r="Q59" s="899"/>
      <c r="R59" s="899"/>
      <c r="S59" s="909"/>
      <c r="T59" s="899"/>
      <c r="U59" s="899"/>
      <c r="V59" s="909"/>
      <c r="W59" s="899"/>
      <c r="X59" s="899"/>
      <c r="Y59" s="944"/>
      <c r="Z59" s="819"/>
      <c r="AA59" s="67"/>
      <c r="AB59" s="989"/>
      <c r="AC59" s="874"/>
      <c r="AD59" s="874"/>
      <c r="AE59" s="874"/>
      <c r="AF59" s="875"/>
      <c r="AG59" s="982"/>
      <c r="AH59" s="986"/>
      <c r="AI59" s="874"/>
      <c r="AJ59" s="874"/>
      <c r="AK59" s="932"/>
      <c r="AL59" s="933"/>
      <c r="AM59" s="933"/>
      <c r="AN59" s="933"/>
      <c r="AO59" s="933"/>
      <c r="AP59" s="934"/>
      <c r="AQ59" s="899"/>
      <c r="AR59" s="899"/>
      <c r="AS59" s="899"/>
      <c r="AT59" s="899"/>
      <c r="AU59" s="909"/>
      <c r="AV59" s="899"/>
      <c r="AW59" s="899"/>
      <c r="AX59" s="909"/>
      <c r="AY59" s="899"/>
      <c r="AZ59" s="899"/>
      <c r="BA59" s="944"/>
      <c r="BB59" s="188"/>
      <c r="BC59" s="65"/>
    </row>
    <row r="60" spans="2:88" ht="6" customHeight="1">
      <c r="B60" s="1099"/>
      <c r="C60" s="1100"/>
      <c r="D60" s="1100"/>
      <c r="E60" s="1100"/>
      <c r="F60" s="1100"/>
      <c r="G60" s="103"/>
      <c r="H60" s="875"/>
      <c r="I60" s="875"/>
      <c r="J60" s="875"/>
      <c r="K60" s="875"/>
      <c r="L60" s="875"/>
      <c r="M60" s="875"/>
      <c r="N60" s="875"/>
      <c r="O60" s="905"/>
      <c r="P60" s="899"/>
      <c r="Q60" s="899"/>
      <c r="R60" s="899"/>
      <c r="S60" s="909"/>
      <c r="T60" s="899"/>
      <c r="U60" s="899"/>
      <c r="V60" s="909"/>
      <c r="W60" s="899"/>
      <c r="X60" s="899"/>
      <c r="Y60" s="944"/>
      <c r="Z60" s="819"/>
      <c r="AA60" s="74"/>
      <c r="AB60" s="989"/>
      <c r="AC60" s="874"/>
      <c r="AD60" s="874"/>
      <c r="AE60" s="874"/>
      <c r="AF60" s="875"/>
      <c r="AG60" s="982"/>
      <c r="AH60" s="986"/>
      <c r="AI60" s="874"/>
      <c r="AJ60" s="874"/>
      <c r="AK60" s="932"/>
      <c r="AL60" s="933"/>
      <c r="AM60" s="933"/>
      <c r="AN60" s="933"/>
      <c r="AO60" s="933"/>
      <c r="AP60" s="934"/>
      <c r="AQ60" s="899"/>
      <c r="AR60" s="899"/>
      <c r="AS60" s="899"/>
      <c r="AT60" s="899"/>
      <c r="AU60" s="909"/>
      <c r="AV60" s="899"/>
      <c r="AW60" s="899"/>
      <c r="AX60" s="909"/>
      <c r="AY60" s="899"/>
      <c r="AZ60" s="899"/>
      <c r="BA60" s="944"/>
      <c r="BB60" s="40"/>
    </row>
    <row r="61" spans="2:88" ht="6" customHeight="1">
      <c r="B61" s="1099"/>
      <c r="C61" s="1100"/>
      <c r="D61" s="1100"/>
      <c r="E61" s="1100"/>
      <c r="F61" s="1100"/>
      <c r="G61" s="103"/>
      <c r="H61" s="875"/>
      <c r="I61" s="875"/>
      <c r="J61" s="875"/>
      <c r="K61" s="875"/>
      <c r="L61" s="875"/>
      <c r="M61" s="875"/>
      <c r="N61" s="875"/>
      <c r="O61" s="906"/>
      <c r="P61" s="907"/>
      <c r="Q61" s="907"/>
      <c r="R61" s="907"/>
      <c r="S61" s="910"/>
      <c r="T61" s="907"/>
      <c r="U61" s="907"/>
      <c r="V61" s="910"/>
      <c r="W61" s="907"/>
      <c r="X61" s="907"/>
      <c r="Y61" s="945"/>
      <c r="Z61" s="819"/>
      <c r="AA61" s="74"/>
      <c r="AB61" s="989"/>
      <c r="AC61" s="874"/>
      <c r="AD61" s="874"/>
      <c r="AE61" s="874"/>
      <c r="AF61" s="875"/>
      <c r="AG61" s="983"/>
      <c r="AH61" s="987"/>
      <c r="AI61" s="988"/>
      <c r="AJ61" s="988"/>
      <c r="AK61" s="935"/>
      <c r="AL61" s="936"/>
      <c r="AM61" s="936"/>
      <c r="AN61" s="936"/>
      <c r="AO61" s="936"/>
      <c r="AP61" s="937"/>
      <c r="AQ61" s="907"/>
      <c r="AR61" s="907"/>
      <c r="AS61" s="907"/>
      <c r="AT61" s="907"/>
      <c r="AU61" s="910"/>
      <c r="AV61" s="907"/>
      <c r="AW61" s="907"/>
      <c r="AX61" s="910"/>
      <c r="AY61" s="907"/>
      <c r="AZ61" s="907"/>
      <c r="BA61" s="945"/>
      <c r="BB61" s="40"/>
    </row>
    <row r="62" spans="2:88" ht="6" customHeight="1" thickBot="1">
      <c r="B62" s="203"/>
      <c r="C62" s="204"/>
      <c r="D62" s="204"/>
      <c r="E62" s="204"/>
      <c r="F62" s="204"/>
      <c r="G62" s="189"/>
      <c r="H62" s="190"/>
      <c r="I62" s="191"/>
      <c r="J62" s="191"/>
      <c r="K62" s="191"/>
      <c r="L62" s="191"/>
      <c r="M62" s="191"/>
      <c r="N62" s="191"/>
      <c r="O62" s="202"/>
      <c r="P62" s="202"/>
      <c r="Q62" s="202"/>
      <c r="R62" s="202"/>
      <c r="S62" s="192"/>
      <c r="T62" s="202"/>
      <c r="U62" s="202"/>
      <c r="V62" s="192"/>
      <c r="W62" s="202"/>
      <c r="X62" s="202"/>
      <c r="Y62" s="193"/>
      <c r="Z62" s="201"/>
      <c r="AA62" s="194"/>
      <c r="AB62" s="195"/>
      <c r="AC62" s="195"/>
      <c r="AD62" s="196"/>
      <c r="AE62" s="196"/>
      <c r="AF62" s="196"/>
      <c r="AG62" s="195"/>
      <c r="AH62" s="195" t="s">
        <v>99</v>
      </c>
      <c r="AI62" s="195"/>
      <c r="AJ62" s="195"/>
      <c r="AK62" s="195"/>
      <c r="AL62" s="191"/>
      <c r="AM62" s="191"/>
      <c r="AN62" s="191"/>
      <c r="AO62" s="191"/>
      <c r="AP62" s="191"/>
      <c r="AQ62" s="202"/>
      <c r="AR62" s="202"/>
      <c r="AS62" s="202"/>
      <c r="AT62" s="202"/>
      <c r="AU62" s="197"/>
      <c r="AV62" s="202"/>
      <c r="AW62" s="202"/>
      <c r="AX62" s="197"/>
      <c r="AY62" s="202"/>
      <c r="AZ62" s="202"/>
      <c r="BA62" s="198"/>
      <c r="BB62" s="199"/>
    </row>
    <row r="63" spans="2:88" ht="18" customHeight="1" thickBot="1">
      <c r="B63" s="4"/>
      <c r="C63" s="4"/>
      <c r="D63" s="4"/>
      <c r="E63" s="4"/>
      <c r="F63" s="4"/>
      <c r="G63" s="4"/>
      <c r="H63" s="4"/>
      <c r="I63" s="4"/>
      <c r="J63" s="4"/>
      <c r="K63" s="4"/>
      <c r="L63" s="4"/>
      <c r="M63" s="4"/>
      <c r="N63" s="4"/>
      <c r="O63" s="4"/>
      <c r="P63" s="4"/>
      <c r="Q63" s="4"/>
      <c r="R63" s="4"/>
      <c r="S63" s="4"/>
      <c r="T63" s="4"/>
      <c r="U63" s="4"/>
      <c r="V63" s="4"/>
      <c r="W63" s="4"/>
      <c r="X63" s="4"/>
      <c r="Y63" s="5"/>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row>
    <row r="64" spans="2:88" ht="18" customHeight="1" thickTop="1">
      <c r="B64" s="207"/>
      <c r="C64" s="207"/>
      <c r="D64" s="207"/>
      <c r="E64" s="207"/>
      <c r="F64" s="207"/>
      <c r="G64" s="207"/>
      <c r="H64" s="207"/>
      <c r="I64" s="211" t="str">
        <f>IF('①基本情報・異動情報（学生入力用）'!Z7="辞退（短縮卒業・修了）","✔","")</f>
        <v/>
      </c>
      <c r="J64" s="209"/>
      <c r="K64" s="209"/>
      <c r="L64" s="209"/>
      <c r="M64" s="209"/>
      <c r="N64" s="209"/>
      <c r="O64" s="209"/>
      <c r="P64" s="209"/>
      <c r="Q64" s="209"/>
      <c r="R64" s="209"/>
      <c r="S64" s="209"/>
      <c r="T64" s="209"/>
      <c r="U64" s="209"/>
      <c r="V64" s="209"/>
      <c r="W64" s="209"/>
      <c r="X64" s="209"/>
      <c r="Y64" s="209"/>
      <c r="Z64" s="209"/>
      <c r="AB64" s="966" t="s">
        <v>412</v>
      </c>
      <c r="AC64" s="967"/>
      <c r="AD64" s="967"/>
      <c r="AE64" s="967"/>
      <c r="AF64" s="967"/>
      <c r="AG64" s="967"/>
      <c r="AH64" s="967"/>
      <c r="AI64" s="967"/>
      <c r="AJ64" s="967"/>
      <c r="AK64" s="967"/>
      <c r="AL64" s="967"/>
      <c r="AM64" s="967"/>
      <c r="AN64" s="967"/>
      <c r="AO64" s="967"/>
      <c r="AP64" s="972" t="str">
        <f>IF(AW173&lt;&gt;0,"　  　年　  　 月",IF(I64="✔",'②異動情報・学校情報・機構に送付が必要な理由（学校入力用）'!AP9,IF('②異動情報・学校情報・機構に送付が必要な理由（学校入力用）'!AA12="はい",'②異動情報・学校情報・機構に送付が必要な理由（学校入力用）'!AP16,'②異動情報・学校情報・機構に送付が必要な理由（学校入力用）'!AP14)))</f>
        <v>　  　年　  　 月</v>
      </c>
      <c r="AQ64" s="972"/>
      <c r="AR64" s="972"/>
      <c r="AS64" s="972"/>
      <c r="AT64" s="972"/>
      <c r="AU64" s="972"/>
      <c r="AV64" s="972"/>
      <c r="AW64" s="972"/>
      <c r="AX64" s="972"/>
      <c r="AY64" s="975" t="s">
        <v>116</v>
      </c>
      <c r="AZ64" s="975"/>
      <c r="BA64" s="975"/>
      <c r="BB64" s="976"/>
      <c r="BC64" s="2"/>
      <c r="BG64" s="965"/>
      <c r="BH64" s="965"/>
      <c r="BI64" s="965"/>
      <c r="BJ64" s="965"/>
      <c r="BK64" s="965"/>
      <c r="BL64" s="965"/>
      <c r="BM64" s="965"/>
      <c r="BN64" s="965"/>
      <c r="BO64" s="965"/>
      <c r="BP64" s="965"/>
      <c r="BQ64" s="965"/>
      <c r="BR64" s="965"/>
      <c r="BS64" s="965"/>
      <c r="BT64" s="965"/>
      <c r="BU64" s="965"/>
      <c r="BV64" s="965"/>
      <c r="BW64" s="965"/>
      <c r="BX64" s="965"/>
      <c r="BY64" s="965"/>
      <c r="BZ64" s="965"/>
      <c r="CA64" s="965"/>
      <c r="CB64" s="965"/>
      <c r="CC64" s="965"/>
      <c r="CD64" s="965"/>
      <c r="CE64" s="965"/>
      <c r="CF64" s="965"/>
      <c r="CG64" s="965"/>
      <c r="CH64" s="965"/>
      <c r="CI64" s="965"/>
      <c r="CJ64" s="965"/>
    </row>
    <row r="65" spans="1:88" ht="6" customHeight="1">
      <c r="B65" s="207"/>
      <c r="C65" s="207"/>
      <c r="D65" s="207"/>
      <c r="E65" s="207"/>
      <c r="F65" s="207"/>
      <c r="G65" s="207"/>
      <c r="H65" s="207"/>
      <c r="I65" s="208"/>
      <c r="J65" s="209"/>
      <c r="K65" s="209"/>
      <c r="L65" s="209"/>
      <c r="M65" s="209"/>
      <c r="N65" s="209"/>
      <c r="O65" s="209"/>
      <c r="P65" s="209"/>
      <c r="Q65" s="209"/>
      <c r="R65" s="209"/>
      <c r="S65" s="209"/>
      <c r="T65" s="209"/>
      <c r="U65" s="209"/>
      <c r="V65" s="209"/>
      <c r="W65" s="209"/>
      <c r="X65" s="209"/>
      <c r="Y65" s="209"/>
      <c r="Z65" s="209"/>
      <c r="AB65" s="968"/>
      <c r="AC65" s="969"/>
      <c r="AD65" s="969"/>
      <c r="AE65" s="969"/>
      <c r="AF65" s="969"/>
      <c r="AG65" s="969"/>
      <c r="AH65" s="969"/>
      <c r="AI65" s="969"/>
      <c r="AJ65" s="969"/>
      <c r="AK65" s="969"/>
      <c r="AL65" s="969"/>
      <c r="AM65" s="969"/>
      <c r="AN65" s="969"/>
      <c r="AO65" s="969"/>
      <c r="AP65" s="973"/>
      <c r="AQ65" s="973"/>
      <c r="AR65" s="973"/>
      <c r="AS65" s="973"/>
      <c r="AT65" s="973"/>
      <c r="AU65" s="973"/>
      <c r="AV65" s="973"/>
      <c r="AW65" s="973"/>
      <c r="AX65" s="973"/>
      <c r="AY65" s="977"/>
      <c r="AZ65" s="977"/>
      <c r="BA65" s="977"/>
      <c r="BB65" s="978"/>
      <c r="BC65" s="69"/>
      <c r="BG65" s="965"/>
      <c r="BH65" s="965"/>
      <c r="BI65" s="965"/>
      <c r="BJ65" s="965"/>
      <c r="BK65" s="965"/>
      <c r="BL65" s="965"/>
      <c r="BM65" s="965"/>
      <c r="BN65" s="965"/>
      <c r="BO65" s="965"/>
      <c r="BP65" s="965"/>
      <c r="BQ65" s="965"/>
      <c r="BR65" s="965"/>
      <c r="BS65" s="965"/>
      <c r="BT65" s="965"/>
      <c r="BU65" s="965"/>
      <c r="BV65" s="965"/>
      <c r="BW65" s="965"/>
      <c r="BX65" s="965"/>
      <c r="BY65" s="965"/>
      <c r="BZ65" s="965"/>
      <c r="CA65" s="965"/>
      <c r="CB65" s="965"/>
      <c r="CC65" s="965"/>
      <c r="CD65" s="965"/>
      <c r="CE65" s="965"/>
      <c r="CF65" s="965"/>
      <c r="CG65" s="965"/>
      <c r="CH65" s="965"/>
      <c r="CI65" s="965"/>
      <c r="CJ65" s="965"/>
    </row>
    <row r="66" spans="1:88" ht="6" customHeight="1">
      <c r="B66" s="207" t="s">
        <v>6</v>
      </c>
      <c r="C66" s="207"/>
      <c r="D66" s="207"/>
      <c r="E66" s="207"/>
      <c r="F66" s="207"/>
      <c r="G66" s="212"/>
      <c r="H66" s="212"/>
      <c r="I66" s="213"/>
      <c r="J66" s="213"/>
      <c r="K66" s="213"/>
      <c r="L66" s="213"/>
      <c r="M66" s="213"/>
      <c r="N66" s="213"/>
      <c r="O66" s="213"/>
      <c r="P66" s="213"/>
      <c r="Q66" s="213"/>
      <c r="R66" s="213"/>
      <c r="S66" s="213"/>
      <c r="T66" s="213"/>
      <c r="U66" s="213"/>
      <c r="V66" s="213"/>
      <c r="W66" s="213"/>
      <c r="X66" s="213"/>
      <c r="Y66" s="214"/>
      <c r="Z66" s="213"/>
      <c r="AB66" s="968"/>
      <c r="AC66" s="969"/>
      <c r="AD66" s="969"/>
      <c r="AE66" s="969"/>
      <c r="AF66" s="969"/>
      <c r="AG66" s="969"/>
      <c r="AH66" s="969"/>
      <c r="AI66" s="969"/>
      <c r="AJ66" s="969"/>
      <c r="AK66" s="969"/>
      <c r="AL66" s="969"/>
      <c r="AM66" s="969"/>
      <c r="AN66" s="969"/>
      <c r="AO66" s="969"/>
      <c r="AP66" s="973"/>
      <c r="AQ66" s="973"/>
      <c r="AR66" s="973"/>
      <c r="AS66" s="973"/>
      <c r="AT66" s="973"/>
      <c r="AU66" s="973"/>
      <c r="AV66" s="973"/>
      <c r="AW66" s="973"/>
      <c r="AX66" s="973"/>
      <c r="AY66" s="977"/>
      <c r="AZ66" s="977"/>
      <c r="BA66" s="977"/>
      <c r="BB66" s="978"/>
      <c r="BC66" s="69"/>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row>
    <row r="67" spans="1:88" ht="14.5" customHeight="1">
      <c r="B67" s="207"/>
      <c r="C67" s="207"/>
      <c r="D67" s="207"/>
      <c r="E67" s="207"/>
      <c r="F67" s="207"/>
      <c r="G67" s="212"/>
      <c r="H67" s="210" t="s">
        <v>186</v>
      </c>
      <c r="I67" s="210"/>
      <c r="J67" s="210"/>
      <c r="K67" s="210"/>
      <c r="L67" s="210"/>
      <c r="M67" s="210"/>
      <c r="N67" s="210"/>
      <c r="O67" s="215" t="str">
        <f>IF(OR('②異動情報・学校情報・機構に送付が必要な理由（学校入力用）'!CV7="",I64&lt;&gt;"✔"),"",'②異動情報・学校情報・機構に送付が必要な理由（学校入力用）'!CV7)</f>
        <v/>
      </c>
      <c r="P67" s="215"/>
      <c r="Q67" s="215"/>
      <c r="R67" s="215"/>
      <c r="S67" s="216" t="s">
        <v>26</v>
      </c>
      <c r="T67" s="215" t="str">
        <f>IF(OR(I64&lt;&gt;"✔",'②異動情報・学校情報・機構に送付が必要な理由（学校入力用）'!CX7=""),"",'②異動情報・学校情報・機構に送付が必要な理由（学校入力用）'!CX7)</f>
        <v/>
      </c>
      <c r="U67" s="215"/>
      <c r="V67" s="216" t="s">
        <v>28</v>
      </c>
      <c r="W67" s="215" t="str">
        <f>IF(OR(I64&lt;&gt;"✔",'②異動情報・学校情報・機構に送付が必要な理由（学校入力用）'!CZ7=""),"",'②異動情報・学校情報・機構に送付が必要な理由（学校入力用）'!CZ7)</f>
        <v/>
      </c>
      <c r="X67" s="215"/>
      <c r="Y67" s="126" t="s">
        <v>33</v>
      </c>
      <c r="Z67" s="212"/>
      <c r="AB67" s="968"/>
      <c r="AC67" s="969"/>
      <c r="AD67" s="969"/>
      <c r="AE67" s="969"/>
      <c r="AF67" s="969"/>
      <c r="AG67" s="969"/>
      <c r="AH67" s="969"/>
      <c r="AI67" s="969"/>
      <c r="AJ67" s="969"/>
      <c r="AK67" s="969"/>
      <c r="AL67" s="969"/>
      <c r="AM67" s="969"/>
      <c r="AN67" s="969"/>
      <c r="AO67" s="969"/>
      <c r="AP67" s="973"/>
      <c r="AQ67" s="973"/>
      <c r="AR67" s="973"/>
      <c r="AS67" s="973"/>
      <c r="AT67" s="973"/>
      <c r="AU67" s="973"/>
      <c r="AV67" s="973"/>
      <c r="AW67" s="973"/>
      <c r="AX67" s="973"/>
      <c r="AY67" s="977"/>
      <c r="AZ67" s="977"/>
      <c r="BA67" s="977"/>
      <c r="BB67" s="978"/>
      <c r="BC67" s="69"/>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08"/>
      <c r="CI67" s="108"/>
      <c r="CJ67" s="108"/>
    </row>
    <row r="68" spans="1:88" ht="14.5" customHeight="1" thickBot="1">
      <c r="B68" s="207"/>
      <c r="C68" s="207"/>
      <c r="D68" s="207"/>
      <c r="E68" s="207"/>
      <c r="F68" s="207"/>
      <c r="G68" s="212"/>
      <c r="H68" s="210"/>
      <c r="I68" s="210"/>
      <c r="J68" s="210"/>
      <c r="K68" s="210"/>
      <c r="L68" s="210"/>
      <c r="M68" s="210"/>
      <c r="N68" s="210"/>
      <c r="O68" s="215"/>
      <c r="P68" s="215"/>
      <c r="Q68" s="215"/>
      <c r="R68" s="215"/>
      <c r="S68" s="216"/>
      <c r="T68" s="215"/>
      <c r="U68" s="215"/>
      <c r="V68" s="216"/>
      <c r="W68" s="215"/>
      <c r="X68" s="215"/>
      <c r="Y68" s="126"/>
      <c r="Z68" s="212"/>
      <c r="AB68" s="970"/>
      <c r="AC68" s="971"/>
      <c r="AD68" s="971"/>
      <c r="AE68" s="971"/>
      <c r="AF68" s="971"/>
      <c r="AG68" s="971"/>
      <c r="AH68" s="971"/>
      <c r="AI68" s="971"/>
      <c r="AJ68" s="971"/>
      <c r="AK68" s="971"/>
      <c r="AL68" s="971"/>
      <c r="AM68" s="971"/>
      <c r="AN68" s="971"/>
      <c r="AO68" s="971"/>
      <c r="AP68" s="974"/>
      <c r="AQ68" s="974"/>
      <c r="AR68" s="974"/>
      <c r="AS68" s="974"/>
      <c r="AT68" s="974"/>
      <c r="AU68" s="974"/>
      <c r="AV68" s="974"/>
      <c r="AW68" s="974"/>
      <c r="AX68" s="974"/>
      <c r="AY68" s="979"/>
      <c r="AZ68" s="979"/>
      <c r="BA68" s="979"/>
      <c r="BB68" s="980"/>
      <c r="BC68" s="69"/>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row>
    <row r="69" spans="1:88" ht="14.5" customHeight="1" thickTop="1">
      <c r="B69" s="7"/>
      <c r="C69" s="7"/>
      <c r="D69" s="7"/>
      <c r="E69" s="7"/>
      <c r="F69" s="7"/>
      <c r="G69" s="7"/>
      <c r="H69" s="7"/>
      <c r="I69" s="93"/>
      <c r="J69" s="93"/>
      <c r="K69" s="93"/>
      <c r="L69" s="93"/>
      <c r="M69" s="93"/>
      <c r="N69" s="93"/>
      <c r="O69" s="93"/>
      <c r="P69" s="93"/>
      <c r="Q69" s="93"/>
      <c r="R69" s="64"/>
      <c r="S69" s="68"/>
      <c r="T69" s="68"/>
      <c r="U69" s="68"/>
      <c r="V69" s="69"/>
      <c r="W69" s="68"/>
      <c r="X69" s="69"/>
      <c r="Y69" s="68"/>
      <c r="Z69" s="69"/>
      <c r="AA69" s="4"/>
      <c r="AB69" s="7"/>
      <c r="AC69" s="7"/>
      <c r="AD69" s="7"/>
      <c r="AE69" s="7"/>
      <c r="AF69" s="7"/>
      <c r="AG69" s="93"/>
      <c r="AH69" s="2"/>
      <c r="AI69" s="66"/>
      <c r="AJ69" s="66"/>
      <c r="AK69" s="66"/>
      <c r="AL69" s="66"/>
      <c r="AM69" s="93"/>
      <c r="AN69" s="2"/>
      <c r="AO69" s="66"/>
      <c r="AP69" s="66"/>
      <c r="AQ69" s="66"/>
      <c r="AR69" s="64"/>
      <c r="AS69" s="68"/>
      <c r="AT69" s="68"/>
      <c r="AU69" s="68"/>
      <c r="AV69" s="69"/>
      <c r="AW69" s="68"/>
      <c r="AX69" s="69"/>
      <c r="AY69" s="68"/>
      <c r="AZ69" s="68"/>
      <c r="BB69" s="69"/>
      <c r="BC69" s="69"/>
    </row>
    <row r="70" spans="1:88" ht="14.25" customHeight="1">
      <c r="A70" s="2"/>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2"/>
    </row>
    <row r="71" spans="1:88" ht="14.5" customHeight="1">
      <c r="B71" s="7"/>
      <c r="C71" s="7"/>
      <c r="D71" s="7"/>
      <c r="E71" s="7"/>
      <c r="F71" s="7"/>
      <c r="G71" s="7"/>
      <c r="H71" s="7"/>
      <c r="I71" s="7"/>
      <c r="J71" s="7"/>
      <c r="K71" s="7"/>
      <c r="L71" s="7"/>
      <c r="M71" s="7"/>
      <c r="N71" s="7"/>
      <c r="O71" s="7"/>
      <c r="P71" s="7"/>
      <c r="Q71" s="7"/>
      <c r="R71" s="7"/>
      <c r="S71" s="7"/>
      <c r="T71" s="7"/>
      <c r="U71" s="7"/>
      <c r="V71" s="31"/>
      <c r="W71" s="31"/>
      <c r="X71" s="31"/>
      <c r="Y71" s="31"/>
      <c r="Z71" s="31"/>
      <c r="AA71" s="31"/>
      <c r="AB71" s="31"/>
      <c r="AC71" s="31"/>
      <c r="AD71" s="31"/>
      <c r="AE71" s="31"/>
      <c r="AF71" s="31"/>
      <c r="AG71" s="31"/>
      <c r="AH71" s="31"/>
      <c r="AI71" s="31"/>
      <c r="AJ71" s="7"/>
      <c r="AK71" s="7"/>
      <c r="AL71" s="7"/>
      <c r="AM71" s="7"/>
      <c r="AN71" s="7"/>
      <c r="AO71" s="7"/>
      <c r="AP71" s="7"/>
      <c r="AQ71" s="7"/>
      <c r="AR71" s="7"/>
      <c r="AS71" s="7"/>
      <c r="AT71" s="7"/>
      <c r="AU71" s="7"/>
      <c r="AV71" s="7"/>
      <c r="AW71" s="7"/>
      <c r="AX71" s="7"/>
      <c r="AY71" s="7"/>
      <c r="AZ71" s="7"/>
      <c r="BA71" s="7"/>
    </row>
    <row r="72" spans="1:88" ht="14.5" customHeight="1" thickBot="1">
      <c r="A72" s="95"/>
      <c r="B72" s="795" t="s">
        <v>132</v>
      </c>
      <c r="C72" s="795"/>
      <c r="D72" s="795"/>
      <c r="E72" s="795"/>
      <c r="F72" s="795"/>
      <c r="G72" s="795"/>
      <c r="H72" s="795"/>
      <c r="I72" s="795"/>
      <c r="J72" s="795"/>
      <c r="K72" s="795"/>
      <c r="L72" s="795"/>
      <c r="M72" s="795"/>
      <c r="N72" s="795"/>
      <c r="O72" s="795"/>
      <c r="P72" s="795"/>
      <c r="S72" s="29"/>
    </row>
    <row r="73" spans="1:88" ht="14.5" customHeight="1" thickTop="1">
      <c r="B73" s="795"/>
      <c r="C73" s="795"/>
      <c r="D73" s="795"/>
      <c r="E73" s="795"/>
      <c r="F73" s="795"/>
      <c r="G73" s="795"/>
      <c r="H73" s="795"/>
      <c r="I73" s="795"/>
      <c r="J73" s="795"/>
      <c r="K73" s="795"/>
      <c r="L73" s="795"/>
      <c r="M73" s="795"/>
      <c r="N73" s="795"/>
      <c r="O73" s="795"/>
      <c r="P73" s="795"/>
      <c r="S73" s="29"/>
      <c r="AB73" s="1127" t="s">
        <v>208</v>
      </c>
      <c r="AC73" s="975"/>
      <c r="AD73" s="975"/>
      <c r="AE73" s="975"/>
      <c r="AF73" s="975"/>
      <c r="AG73" s="975"/>
      <c r="AH73" s="975"/>
      <c r="AI73" s="975"/>
      <c r="AJ73" s="975"/>
      <c r="AK73" s="975"/>
      <c r="AL73" s="975"/>
      <c r="AM73" s="975"/>
      <c r="AN73" s="975"/>
      <c r="AO73" s="975"/>
      <c r="AP73" s="878" t="str">
        <f>IF(OR(AW173&lt;&gt;0,BH121=0),"「　　　　　　　　」","「"&amp;CLEAN(VLOOKUP(BF121,BF81:CH120,7,FALSE))&amp;"」")</f>
        <v>「　　　　　　　　」</v>
      </c>
      <c r="AQ73" s="878"/>
      <c r="AR73" s="878"/>
      <c r="AS73" s="878"/>
      <c r="AT73" s="878"/>
      <c r="AU73" s="878"/>
      <c r="AV73" s="878"/>
      <c r="AW73" s="878"/>
      <c r="AX73" s="878"/>
      <c r="AY73" s="975" t="s">
        <v>116</v>
      </c>
      <c r="AZ73" s="975"/>
      <c r="BA73" s="975"/>
      <c r="BB73" s="976"/>
    </row>
    <row r="74" spans="1:88" ht="14.5" customHeight="1">
      <c r="B74" s="881" t="s">
        <v>411</v>
      </c>
      <c r="C74" s="881"/>
      <c r="D74" s="881"/>
      <c r="E74" s="881"/>
      <c r="F74" s="881"/>
      <c r="G74" s="881"/>
      <c r="H74" s="881"/>
      <c r="I74" s="881"/>
      <c r="J74" s="881"/>
      <c r="K74" s="881"/>
      <c r="L74" s="881"/>
      <c r="M74" s="881"/>
      <c r="N74" s="881"/>
      <c r="O74" s="881"/>
      <c r="P74" s="881"/>
      <c r="Q74" s="881"/>
      <c r="R74" s="881"/>
      <c r="S74" s="881"/>
      <c r="T74" s="881"/>
      <c r="U74" s="881"/>
      <c r="V74" s="881"/>
      <c r="W74" s="881"/>
      <c r="X74" s="881"/>
      <c r="Y74" s="881"/>
      <c r="Z74" s="881"/>
      <c r="AA74" s="882"/>
      <c r="AB74" s="1128"/>
      <c r="AC74" s="977"/>
      <c r="AD74" s="977"/>
      <c r="AE74" s="977"/>
      <c r="AF74" s="977"/>
      <c r="AG74" s="977"/>
      <c r="AH74" s="977"/>
      <c r="AI74" s="977"/>
      <c r="AJ74" s="977"/>
      <c r="AK74" s="977"/>
      <c r="AL74" s="977"/>
      <c r="AM74" s="977"/>
      <c r="AN74" s="977"/>
      <c r="AO74" s="977"/>
      <c r="AP74" s="879"/>
      <c r="AQ74" s="879"/>
      <c r="AR74" s="879"/>
      <c r="AS74" s="879"/>
      <c r="AT74" s="879"/>
      <c r="AU74" s="879"/>
      <c r="AV74" s="879"/>
      <c r="AW74" s="879"/>
      <c r="AX74" s="879"/>
      <c r="AY74" s="977"/>
      <c r="AZ74" s="977"/>
      <c r="BA74" s="977"/>
      <c r="BB74" s="978"/>
    </row>
    <row r="75" spans="1:88" ht="14.5" customHeight="1">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1128"/>
      <c r="AC75" s="977"/>
      <c r="AD75" s="977"/>
      <c r="AE75" s="977"/>
      <c r="AF75" s="977"/>
      <c r="AG75" s="977"/>
      <c r="AH75" s="977"/>
      <c r="AI75" s="977"/>
      <c r="AJ75" s="977"/>
      <c r="AK75" s="977"/>
      <c r="AL75" s="977"/>
      <c r="AM75" s="977"/>
      <c r="AN75" s="977"/>
      <c r="AO75" s="977"/>
      <c r="AP75" s="879"/>
      <c r="AQ75" s="879"/>
      <c r="AR75" s="879"/>
      <c r="AS75" s="879"/>
      <c r="AT75" s="879"/>
      <c r="AU75" s="879"/>
      <c r="AV75" s="879"/>
      <c r="AW75" s="879"/>
      <c r="AX75" s="879"/>
      <c r="AY75" s="977"/>
      <c r="AZ75" s="977"/>
      <c r="BA75" s="977"/>
      <c r="BB75" s="978"/>
    </row>
    <row r="76" spans="1:88" ht="14.5" customHeight="1" thickBot="1">
      <c r="A76" s="11"/>
      <c r="B76" s="11"/>
      <c r="C76" s="1126" t="s">
        <v>43</v>
      </c>
      <c r="D76" s="1126"/>
      <c r="E76" s="1126"/>
      <c r="F76" s="1126"/>
      <c r="G76" s="1126"/>
      <c r="H76" s="775" t="str">
        <f>IF(OR(AW173&lt;&gt;0,'③認定報告（学校入力用）'!H11=""),"",'③認定報告（学校入力用）'!H11)</f>
        <v/>
      </c>
      <c r="I76" s="775"/>
      <c r="J76" s="775"/>
      <c r="K76" s="775"/>
      <c r="L76" s="775"/>
      <c r="N76" s="43"/>
      <c r="O76" s="43"/>
      <c r="Q76" s="56"/>
      <c r="R76" s="11"/>
      <c r="S76" s="29"/>
      <c r="AB76" s="1129"/>
      <c r="AC76" s="979"/>
      <c r="AD76" s="979"/>
      <c r="AE76" s="979"/>
      <c r="AF76" s="979"/>
      <c r="AG76" s="979"/>
      <c r="AH76" s="979"/>
      <c r="AI76" s="979"/>
      <c r="AJ76" s="979"/>
      <c r="AK76" s="979"/>
      <c r="AL76" s="979"/>
      <c r="AM76" s="979"/>
      <c r="AN76" s="979"/>
      <c r="AO76" s="979"/>
      <c r="AP76" s="880"/>
      <c r="AQ76" s="880"/>
      <c r="AR76" s="880"/>
      <c r="AS76" s="880"/>
      <c r="AT76" s="880"/>
      <c r="AU76" s="880"/>
      <c r="AV76" s="880"/>
      <c r="AW76" s="880"/>
      <c r="AX76" s="880"/>
      <c r="AY76" s="979"/>
      <c r="AZ76" s="979"/>
      <c r="BA76" s="979"/>
      <c r="BB76" s="980"/>
    </row>
    <row r="77" spans="1:88" ht="14.5" customHeight="1" thickTop="1">
      <c r="A77" s="11"/>
      <c r="B77" s="11"/>
      <c r="C77" s="1126"/>
      <c r="D77" s="1126"/>
      <c r="E77" s="1126"/>
      <c r="F77" s="1126"/>
      <c r="G77" s="1126"/>
      <c r="H77" s="775"/>
      <c r="I77" s="775"/>
      <c r="J77" s="775"/>
      <c r="K77" s="775"/>
      <c r="L77" s="775"/>
      <c r="N77" s="43"/>
      <c r="O77" s="43"/>
      <c r="Q77" s="56"/>
      <c r="S77" s="29"/>
      <c r="BC77" s="32"/>
    </row>
    <row r="78" spans="1:88" ht="14.5" customHeight="1">
      <c r="A78" s="11"/>
      <c r="B78" s="11"/>
      <c r="C78" s="1130" t="s">
        <v>189</v>
      </c>
      <c r="D78" s="1130"/>
      <c r="E78" s="1130"/>
      <c r="F78" s="1130"/>
      <c r="G78" s="1130"/>
      <c r="H78" s="1130"/>
      <c r="I78" s="1130"/>
      <c r="J78" s="1130"/>
      <c r="K78" s="1130"/>
      <c r="L78" s="1130"/>
      <c r="N78" s="109"/>
      <c r="O78" s="110"/>
      <c r="P78" s="11"/>
      <c r="S78" s="29"/>
      <c r="BC78" s="32"/>
    </row>
    <row r="79" spans="1:88" ht="14.5" customHeight="1">
      <c r="A79" s="11"/>
      <c r="B79" s="11"/>
      <c r="C79" s="1130"/>
      <c r="D79" s="1130"/>
      <c r="E79" s="1130"/>
      <c r="F79" s="1130"/>
      <c r="G79" s="1130"/>
      <c r="H79" s="1130"/>
      <c r="I79" s="1130"/>
      <c r="J79" s="1130"/>
      <c r="K79" s="1130"/>
      <c r="L79" s="1130"/>
      <c r="N79" s="109"/>
      <c r="O79" s="110"/>
      <c r="P79" s="11"/>
      <c r="S79" s="29"/>
    </row>
    <row r="80" spans="1:88" ht="14.5" customHeight="1" thickBot="1">
      <c r="A80" s="11"/>
      <c r="B80" s="11"/>
      <c r="D80" s="1134" t="s">
        <v>59</v>
      </c>
      <c r="E80" s="1134"/>
      <c r="F80" s="1134"/>
      <c r="G80" s="1134"/>
      <c r="H80" s="1134"/>
      <c r="I80" s="1134"/>
      <c r="J80" s="1134"/>
      <c r="K80" s="1134"/>
      <c r="L80" s="1134"/>
      <c r="M80" s="1134"/>
      <c r="N80" s="1134"/>
      <c r="O80" s="1134"/>
      <c r="P80" s="11"/>
      <c r="AX80" s="389" t="s">
        <v>86</v>
      </c>
      <c r="AY80" s="389"/>
      <c r="AZ80" s="389"/>
      <c r="BA80" s="389"/>
    </row>
    <row r="81" spans="1:90" ht="14.5" customHeight="1">
      <c r="A81" s="11"/>
      <c r="B81" s="11"/>
      <c r="C81" s="615" t="str">
        <f>IF(OR(AW173&lt;&gt;0,'③認定報告（学校入力用）'!B18=""),"",'③認定報告（学校入力用）'!B18)</f>
        <v/>
      </c>
      <c r="D81" s="798" t="s">
        <v>31</v>
      </c>
      <c r="E81" s="798"/>
      <c r="F81" s="799"/>
      <c r="G81" s="855" t="s">
        <v>84</v>
      </c>
      <c r="H81" s="856"/>
      <c r="I81" s="856"/>
      <c r="J81" s="856"/>
      <c r="K81" s="856"/>
      <c r="L81" s="856"/>
      <c r="M81" s="856"/>
      <c r="N81" s="857"/>
      <c r="O81" s="1131" t="s">
        <v>80</v>
      </c>
      <c r="P81" s="11"/>
      <c r="AC81" s="43"/>
      <c r="AD81" s="43"/>
      <c r="AE81" s="43"/>
      <c r="AF81" s="1135" t="str">
        <f>IF(OR(AW173&lt;&gt;0,'③認定報告（学校入力用）'!AE18=""),"",'③認定報告（学校入力用）'!AE18)</f>
        <v/>
      </c>
      <c r="AG81" s="1136"/>
      <c r="AH81" s="825" t="s">
        <v>245</v>
      </c>
      <c r="AI81" s="826"/>
      <c r="AJ81" s="826"/>
      <c r="AK81" s="826"/>
      <c r="AL81" s="826"/>
      <c r="AM81" s="826"/>
      <c r="AN81" s="826"/>
      <c r="AO81" s="826"/>
      <c r="AP81" s="826"/>
      <c r="AQ81" s="826"/>
      <c r="AR81" s="826"/>
      <c r="AS81" s="826"/>
      <c r="AT81" s="826"/>
      <c r="AU81" s="826"/>
      <c r="AV81" s="1140"/>
      <c r="AW81" s="725" t="str">
        <f>IF(OR(AW173&lt;&gt;0,'③認定報告（学校入力用）'!AV18=""),"",'③認定報告（学校入力用）'!AV18)</f>
        <v/>
      </c>
      <c r="AX81" s="847"/>
      <c r="AY81" s="847"/>
      <c r="AZ81" s="847"/>
      <c r="BA81" s="848"/>
      <c r="BF81" s="559" t="str">
        <f>AF81</f>
        <v/>
      </c>
      <c r="BG81" s="559"/>
      <c r="BH81" s="559">
        <f>IF(BF81="✔",1,0)</f>
        <v>0</v>
      </c>
      <c r="BI81" s="559"/>
      <c r="BJ81" s="559" t="s">
        <v>86</v>
      </c>
      <c r="BK81" s="559"/>
      <c r="BL81" s="548" t="str">
        <f>AW81</f>
        <v/>
      </c>
      <c r="BM81" s="548"/>
      <c r="BN81" s="548"/>
      <c r="BO81" s="548"/>
      <c r="BP81" s="548"/>
      <c r="BQ81" s="735" t="e">
        <f>VLOOKUP(BL81,BL86:CI120,6,FALSE)</f>
        <v>#N/A</v>
      </c>
      <c r="BR81" s="626"/>
      <c r="BS81" s="626"/>
      <c r="BT81" s="626"/>
      <c r="BU81" s="626"/>
      <c r="BV81" s="626"/>
      <c r="BW81" s="626"/>
      <c r="BX81" s="626"/>
      <c r="BY81" s="626"/>
      <c r="BZ81" s="626"/>
      <c r="CA81" s="626"/>
      <c r="CB81" s="626"/>
      <c r="CC81" s="626"/>
      <c r="CD81" s="626"/>
      <c r="CE81" s="626"/>
      <c r="CF81" s="626"/>
      <c r="CG81" s="626"/>
      <c r="CH81" s="626"/>
    </row>
    <row r="82" spans="1:90" ht="14.5" customHeight="1" thickBot="1">
      <c r="A82" s="11"/>
      <c r="B82" s="11"/>
      <c r="C82" s="616"/>
      <c r="D82" s="775"/>
      <c r="E82" s="775"/>
      <c r="F82" s="800"/>
      <c r="G82" s="858"/>
      <c r="H82" s="813"/>
      <c r="I82" s="813"/>
      <c r="J82" s="813"/>
      <c r="K82" s="813"/>
      <c r="L82" s="813"/>
      <c r="M82" s="813"/>
      <c r="N82" s="859"/>
      <c r="O82" s="1132"/>
      <c r="P82" s="41" t="s">
        <v>64</v>
      </c>
      <c r="Q82" s="42"/>
      <c r="R82" s="42"/>
      <c r="S82" s="42"/>
      <c r="T82" s="42"/>
      <c r="U82" s="42"/>
      <c r="V82" s="42"/>
      <c r="W82" s="42"/>
      <c r="X82" s="42"/>
      <c r="Y82" s="42"/>
      <c r="Z82" s="42"/>
      <c r="AA82" s="42"/>
      <c r="AB82" s="42"/>
      <c r="AC82" s="42"/>
      <c r="AD82" s="42"/>
      <c r="AE82" s="42"/>
      <c r="AF82" s="595"/>
      <c r="AG82" s="1137"/>
      <c r="AH82" s="828"/>
      <c r="AI82" s="533"/>
      <c r="AJ82" s="533"/>
      <c r="AK82" s="533"/>
      <c r="AL82" s="533"/>
      <c r="AM82" s="533"/>
      <c r="AN82" s="533"/>
      <c r="AO82" s="533"/>
      <c r="AP82" s="533"/>
      <c r="AQ82" s="533"/>
      <c r="AR82" s="533"/>
      <c r="AS82" s="533"/>
      <c r="AT82" s="533"/>
      <c r="AU82" s="533"/>
      <c r="AV82" s="1141"/>
      <c r="AW82" s="849"/>
      <c r="AX82" s="850"/>
      <c r="AY82" s="850"/>
      <c r="AZ82" s="850"/>
      <c r="BA82" s="851"/>
      <c r="BF82" s="559"/>
      <c r="BG82" s="559"/>
      <c r="BH82" s="559"/>
      <c r="BI82" s="559"/>
      <c r="BJ82" s="559"/>
      <c r="BK82" s="559"/>
      <c r="BL82" s="548"/>
      <c r="BM82" s="548"/>
      <c r="BN82" s="548"/>
      <c r="BO82" s="548"/>
      <c r="BP82" s="548"/>
      <c r="BQ82" s="626"/>
      <c r="BR82" s="626"/>
      <c r="BS82" s="626"/>
      <c r="BT82" s="626"/>
      <c r="BU82" s="626"/>
      <c r="BV82" s="626"/>
      <c r="BW82" s="626"/>
      <c r="BX82" s="626"/>
      <c r="BY82" s="626"/>
      <c r="BZ82" s="626"/>
      <c r="CA82" s="626"/>
      <c r="CB82" s="626"/>
      <c r="CC82" s="626"/>
      <c r="CD82" s="626"/>
      <c r="CE82" s="626"/>
      <c r="CF82" s="626"/>
      <c r="CG82" s="626"/>
      <c r="CH82" s="626"/>
    </row>
    <row r="83" spans="1:90" ht="14.5" customHeight="1" thickTop="1" thickBot="1">
      <c r="A83" s="11"/>
      <c r="B83" s="11"/>
      <c r="C83" s="617"/>
      <c r="D83" s="810"/>
      <c r="E83" s="810"/>
      <c r="F83" s="811"/>
      <c r="G83" s="860"/>
      <c r="H83" s="861"/>
      <c r="I83" s="861"/>
      <c r="J83" s="861"/>
      <c r="K83" s="861"/>
      <c r="L83" s="861"/>
      <c r="M83" s="861"/>
      <c r="N83" s="862"/>
      <c r="O83" s="1133"/>
      <c r="P83" s="34"/>
      <c r="Q83" s="34"/>
      <c r="R83" s="34"/>
      <c r="S83" s="34"/>
      <c r="T83" s="34"/>
      <c r="U83" s="34"/>
      <c r="V83" s="34"/>
      <c r="W83" s="34"/>
      <c r="X83" s="34"/>
      <c r="Y83" s="34"/>
      <c r="Z83" s="34"/>
      <c r="AA83" s="34"/>
      <c r="AB83" s="34"/>
      <c r="AC83" s="115"/>
      <c r="AD83" s="115"/>
      <c r="AE83" s="115"/>
      <c r="AF83" s="595"/>
      <c r="AG83" s="1137"/>
      <c r="AH83" s="828"/>
      <c r="AI83" s="533"/>
      <c r="AJ83" s="533"/>
      <c r="AK83" s="533"/>
      <c r="AL83" s="533"/>
      <c r="AM83" s="533"/>
      <c r="AN83" s="533"/>
      <c r="AO83" s="533"/>
      <c r="AP83" s="533"/>
      <c r="AQ83" s="533"/>
      <c r="AR83" s="533"/>
      <c r="AS83" s="533"/>
      <c r="AT83" s="533"/>
      <c r="AU83" s="533"/>
      <c r="AV83" s="1141"/>
      <c r="AW83" s="849"/>
      <c r="AX83" s="850"/>
      <c r="AY83" s="850"/>
      <c r="AZ83" s="850"/>
      <c r="BA83" s="851"/>
      <c r="BF83" s="559"/>
      <c r="BG83" s="559"/>
      <c r="BH83" s="559"/>
      <c r="BI83" s="559"/>
      <c r="BJ83" s="559"/>
      <c r="BK83" s="559"/>
      <c r="BL83" s="548"/>
      <c r="BM83" s="548"/>
      <c r="BN83" s="548"/>
      <c r="BO83" s="548"/>
      <c r="BP83" s="548"/>
      <c r="BQ83" s="626"/>
      <c r="BR83" s="626"/>
      <c r="BS83" s="626"/>
      <c r="BT83" s="626"/>
      <c r="BU83" s="626"/>
      <c r="BV83" s="626"/>
      <c r="BW83" s="626"/>
      <c r="BX83" s="626"/>
      <c r="BY83" s="626"/>
      <c r="BZ83" s="626"/>
      <c r="CA83" s="626"/>
      <c r="CB83" s="626"/>
      <c r="CC83" s="626"/>
      <c r="CD83" s="626"/>
      <c r="CE83" s="626"/>
      <c r="CF83" s="626"/>
      <c r="CG83" s="626"/>
      <c r="CH83" s="626"/>
    </row>
    <row r="84" spans="1:90" ht="14.5" customHeight="1">
      <c r="A84" s="11"/>
      <c r="B84" s="11"/>
      <c r="C84" s="608" t="str">
        <f>IF(OR(AW173&lt;&gt;0,'③認定報告（学校入力用）'!B21=""),"",'③認定報告（学校入力用）'!B21)</f>
        <v/>
      </c>
      <c r="D84" s="817" t="s">
        <v>63</v>
      </c>
      <c r="E84" s="805"/>
      <c r="F84" s="805"/>
      <c r="G84" s="805"/>
      <c r="H84" s="805"/>
      <c r="I84" s="805"/>
      <c r="J84" s="805"/>
      <c r="K84" s="805"/>
      <c r="L84" s="805"/>
      <c r="M84" s="805"/>
      <c r="N84" s="805"/>
      <c r="O84" s="806"/>
      <c r="P84" s="17" t="s">
        <v>110</v>
      </c>
      <c r="Q84" s="17" t="s">
        <v>111</v>
      </c>
      <c r="R84" s="17"/>
      <c r="AC84" s="43"/>
      <c r="AD84" s="43"/>
      <c r="AE84" s="43"/>
      <c r="AF84" s="595"/>
      <c r="AG84" s="1137"/>
      <c r="AH84" s="828"/>
      <c r="AI84" s="533"/>
      <c r="AJ84" s="533"/>
      <c r="AK84" s="533"/>
      <c r="AL84" s="533"/>
      <c r="AM84" s="533"/>
      <c r="AN84" s="533"/>
      <c r="AO84" s="533"/>
      <c r="AP84" s="533"/>
      <c r="AQ84" s="533"/>
      <c r="AR84" s="533"/>
      <c r="AS84" s="533"/>
      <c r="AT84" s="533"/>
      <c r="AU84" s="533"/>
      <c r="AV84" s="1141"/>
      <c r="AW84" s="849"/>
      <c r="AX84" s="850"/>
      <c r="AY84" s="850"/>
      <c r="AZ84" s="850"/>
      <c r="BA84" s="851"/>
      <c r="BF84" s="559"/>
      <c r="BG84" s="559"/>
      <c r="BH84" s="559"/>
      <c r="BI84" s="559"/>
      <c r="BJ84" s="559"/>
      <c r="BK84" s="559"/>
      <c r="BL84" s="548"/>
      <c r="BM84" s="548"/>
      <c r="BN84" s="548"/>
      <c r="BO84" s="548"/>
      <c r="BP84" s="548"/>
      <c r="BQ84" s="626"/>
      <c r="BR84" s="626"/>
      <c r="BS84" s="626"/>
      <c r="BT84" s="626"/>
      <c r="BU84" s="626"/>
      <c r="BV84" s="626"/>
      <c r="BW84" s="626"/>
      <c r="BX84" s="626"/>
      <c r="BY84" s="626"/>
      <c r="BZ84" s="626"/>
      <c r="CA84" s="626"/>
      <c r="CB84" s="626"/>
      <c r="CC84" s="626"/>
      <c r="CD84" s="626"/>
      <c r="CE84" s="626"/>
      <c r="CF84" s="626"/>
      <c r="CG84" s="626"/>
      <c r="CH84" s="626"/>
    </row>
    <row r="85" spans="1:90" ht="14.5" customHeight="1" thickBot="1">
      <c r="A85" s="11"/>
      <c r="B85" s="11"/>
      <c r="C85" s="609"/>
      <c r="D85" s="818"/>
      <c r="E85" s="808"/>
      <c r="F85" s="808"/>
      <c r="G85" s="808"/>
      <c r="H85" s="808"/>
      <c r="I85" s="808"/>
      <c r="J85" s="808"/>
      <c r="K85" s="808"/>
      <c r="L85" s="808"/>
      <c r="M85" s="808"/>
      <c r="N85" s="808"/>
      <c r="O85" s="809"/>
      <c r="P85" s="88" t="str">
        <f>IF(C81="✔","","✔")</f>
        <v>✔</v>
      </c>
      <c r="Q85" s="88" t="str">
        <f>IF(C84="✔","","✔")</f>
        <v>✔</v>
      </c>
      <c r="R85" s="17"/>
      <c r="AC85" s="43"/>
      <c r="AD85" s="43"/>
      <c r="AE85" s="116"/>
      <c r="AF85" s="1138"/>
      <c r="AG85" s="1139"/>
      <c r="AH85" s="830"/>
      <c r="AI85" s="831"/>
      <c r="AJ85" s="831"/>
      <c r="AK85" s="831"/>
      <c r="AL85" s="831"/>
      <c r="AM85" s="831"/>
      <c r="AN85" s="831"/>
      <c r="AO85" s="831"/>
      <c r="AP85" s="831"/>
      <c r="AQ85" s="831"/>
      <c r="AR85" s="831"/>
      <c r="AS85" s="831"/>
      <c r="AT85" s="831"/>
      <c r="AU85" s="831"/>
      <c r="AV85" s="1142"/>
      <c r="AW85" s="852"/>
      <c r="AX85" s="853"/>
      <c r="AY85" s="853"/>
      <c r="AZ85" s="853"/>
      <c r="BA85" s="854"/>
      <c r="BF85" s="559"/>
      <c r="BG85" s="559"/>
      <c r="BH85" s="559"/>
      <c r="BI85" s="559"/>
      <c r="BJ85" s="559"/>
      <c r="BK85" s="559"/>
      <c r="BL85" s="548"/>
      <c r="BM85" s="548"/>
      <c r="BN85" s="548"/>
      <c r="BO85" s="548"/>
      <c r="BP85" s="548"/>
      <c r="BQ85" s="626"/>
      <c r="BR85" s="626"/>
      <c r="BS85" s="626"/>
      <c r="BT85" s="626"/>
      <c r="BU85" s="626"/>
      <c r="BV85" s="626"/>
      <c r="BW85" s="626"/>
      <c r="BX85" s="626"/>
      <c r="BY85" s="626"/>
      <c r="BZ85" s="626"/>
      <c r="CA85" s="626"/>
      <c r="CB85" s="626"/>
      <c r="CC85" s="626"/>
      <c r="CD85" s="626"/>
      <c r="CE85" s="626"/>
      <c r="CF85" s="626"/>
      <c r="CG85" s="626"/>
      <c r="CH85" s="626"/>
    </row>
    <row r="86" spans="1:90" ht="14.5" customHeight="1">
      <c r="A86" s="85"/>
      <c r="B86" s="85"/>
      <c r="D86" s="43"/>
      <c r="E86" s="586" t="s">
        <v>65</v>
      </c>
      <c r="F86" s="563" t="s">
        <v>66</v>
      </c>
      <c r="G86" s="43"/>
      <c r="H86" s="43"/>
      <c r="I86" s="43"/>
      <c r="J86" s="43"/>
      <c r="K86" s="43"/>
      <c r="L86" s="43"/>
      <c r="M86" s="43"/>
      <c r="N86" s="43"/>
      <c r="O86" s="110"/>
      <c r="P86" s="85"/>
      <c r="Q86" s="17"/>
      <c r="R86" s="17"/>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F86" s="559" t="str">
        <f>AU90</f>
        <v/>
      </c>
      <c r="BG86" s="559"/>
      <c r="BH86" s="559">
        <f t="shared" ref="BH86" si="0">IF(BF86="✔",1,0)</f>
        <v>0</v>
      </c>
      <c r="BI86" s="559"/>
      <c r="BJ86" s="559" t="s">
        <v>87</v>
      </c>
      <c r="BK86" s="559"/>
      <c r="BL86" s="1147" t="str">
        <f>AW90</f>
        <v>廃止（返還必要）</v>
      </c>
      <c r="BM86" s="548"/>
      <c r="BN86" s="548"/>
      <c r="BO86" s="548"/>
      <c r="BP86" s="548"/>
      <c r="BQ86" s="735" t="str">
        <f>"①スカラＡＣで"&amp;AP64&amp;"始期「廃止（返還必要）」処理　②この異動願を学校の定めた方法で保管してください。"</f>
        <v>①スカラＡＣで　  　年　  　 月始期「廃止（返還必要）」処理　②この異動願を学校の定めた方法で保管してください。</v>
      </c>
      <c r="BR86" s="626"/>
      <c r="BS86" s="626"/>
      <c r="BT86" s="626"/>
      <c r="BU86" s="626"/>
      <c r="BV86" s="626"/>
      <c r="BW86" s="626"/>
      <c r="BX86" s="626"/>
      <c r="BY86" s="626"/>
      <c r="BZ86" s="626"/>
      <c r="CA86" s="626"/>
      <c r="CB86" s="626"/>
      <c r="CC86" s="626"/>
      <c r="CD86" s="626"/>
      <c r="CE86" s="626"/>
      <c r="CF86" s="626"/>
      <c r="CG86" s="626"/>
      <c r="CH86" s="626"/>
      <c r="CI86" s="1164"/>
      <c r="CJ86" s="460"/>
      <c r="CK86" s="460"/>
      <c r="CL86" s="460"/>
    </row>
    <row r="87" spans="1:90" ht="14.5" customHeight="1">
      <c r="A87" s="85"/>
      <c r="B87" s="85"/>
      <c r="C87" s="94"/>
      <c r="D87" s="111"/>
      <c r="E87" s="587"/>
      <c r="F87" s="564"/>
      <c r="G87" s="111"/>
      <c r="H87" s="111"/>
      <c r="I87" s="111"/>
      <c r="J87" s="111"/>
      <c r="K87" s="111"/>
      <c r="L87" s="111"/>
      <c r="M87" s="112"/>
      <c r="N87" s="112"/>
      <c r="O87" s="110"/>
      <c r="P87" s="11"/>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F87" s="559"/>
      <c r="BG87" s="559"/>
      <c r="BH87" s="559"/>
      <c r="BI87" s="559"/>
      <c r="BJ87" s="559"/>
      <c r="BK87" s="559"/>
      <c r="BL87" s="548"/>
      <c r="BM87" s="548"/>
      <c r="BN87" s="548"/>
      <c r="BO87" s="548"/>
      <c r="BP87" s="548"/>
      <c r="BQ87" s="626"/>
      <c r="BR87" s="626"/>
      <c r="BS87" s="626"/>
      <c r="BT87" s="626"/>
      <c r="BU87" s="626"/>
      <c r="BV87" s="626"/>
      <c r="BW87" s="626"/>
      <c r="BX87" s="626"/>
      <c r="BY87" s="626"/>
      <c r="BZ87" s="626"/>
      <c r="CA87" s="626"/>
      <c r="CB87" s="626"/>
      <c r="CC87" s="626"/>
      <c r="CD87" s="626"/>
      <c r="CE87" s="626"/>
      <c r="CF87" s="626"/>
      <c r="CG87" s="626"/>
      <c r="CH87" s="626"/>
      <c r="CI87" s="1164"/>
      <c r="CJ87" s="460"/>
      <c r="CK87" s="460"/>
      <c r="CL87" s="460"/>
    </row>
    <row r="88" spans="1:90" ht="14.5" customHeight="1">
      <c r="A88" s="85"/>
      <c r="B88" s="85"/>
      <c r="C88" s="94"/>
      <c r="D88" s="111"/>
      <c r="E88" s="587"/>
      <c r="F88" s="564"/>
      <c r="G88" s="111"/>
      <c r="H88" s="111"/>
      <c r="I88" s="111"/>
      <c r="J88" s="111"/>
      <c r="K88" s="111"/>
      <c r="L88" s="111"/>
      <c r="M88" s="112"/>
      <c r="N88" s="112"/>
      <c r="O88" s="110"/>
      <c r="P88" s="11"/>
      <c r="T88" s="533" t="s">
        <v>125</v>
      </c>
      <c r="U88" s="533"/>
      <c r="V88" s="533"/>
      <c r="W88" s="533"/>
      <c r="X88" s="533"/>
      <c r="Y88" s="533"/>
      <c r="Z88" s="533"/>
      <c r="AA88" s="533"/>
      <c r="AB88" s="53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F88" s="559"/>
      <c r="BG88" s="559"/>
      <c r="BH88" s="559"/>
      <c r="BI88" s="559"/>
      <c r="BJ88" s="559"/>
      <c r="BK88" s="559"/>
      <c r="BL88" s="548"/>
      <c r="BM88" s="548"/>
      <c r="BN88" s="548"/>
      <c r="BO88" s="548"/>
      <c r="BP88" s="548"/>
      <c r="BQ88" s="626"/>
      <c r="BR88" s="626"/>
      <c r="BS88" s="626"/>
      <c r="BT88" s="626"/>
      <c r="BU88" s="626"/>
      <c r="BV88" s="626"/>
      <c r="BW88" s="626"/>
      <c r="BX88" s="626"/>
      <c r="BY88" s="626"/>
      <c r="BZ88" s="626"/>
      <c r="CA88" s="626"/>
      <c r="CB88" s="626"/>
      <c r="CC88" s="626"/>
      <c r="CD88" s="626"/>
      <c r="CE88" s="626"/>
      <c r="CF88" s="626"/>
      <c r="CG88" s="626"/>
      <c r="CH88" s="626"/>
      <c r="CI88" s="1164"/>
      <c r="CJ88" s="460"/>
      <c r="CK88" s="460"/>
      <c r="CL88" s="460"/>
    </row>
    <row r="89" spans="1:90" ht="14.5" customHeight="1" thickBot="1">
      <c r="A89" s="17">
        <f>IF(B89="✔",1,0)</f>
        <v>0</v>
      </c>
      <c r="B89" s="85"/>
      <c r="D89" s="1146" t="s">
        <v>123</v>
      </c>
      <c r="E89" s="1146"/>
      <c r="F89" s="1146"/>
      <c r="G89" s="1146"/>
      <c r="H89" s="1146"/>
      <c r="I89" s="1146"/>
      <c r="J89" s="1146"/>
      <c r="K89" s="1146"/>
      <c r="L89" s="1146"/>
      <c r="M89" s="1146"/>
      <c r="N89" s="1146"/>
      <c r="O89" s="1146"/>
      <c r="P89" s="11"/>
      <c r="T89" s="868"/>
      <c r="U89" s="868"/>
      <c r="V89" s="868"/>
      <c r="W89" s="868"/>
      <c r="X89" s="868"/>
      <c r="Y89" s="868"/>
      <c r="Z89" s="868"/>
      <c r="AA89" s="868"/>
      <c r="AB89" s="868"/>
      <c r="AC89" s="43"/>
      <c r="AD89" s="43"/>
      <c r="AE89" s="43"/>
      <c r="AF89" s="43"/>
      <c r="AG89" s="43"/>
      <c r="AH89" s="43"/>
      <c r="AI89" s="43"/>
      <c r="AJ89" s="43"/>
      <c r="AK89" s="43"/>
      <c r="AL89" s="43"/>
      <c r="AM89" s="43"/>
      <c r="AN89" s="43"/>
      <c r="AO89" s="43"/>
      <c r="AP89" s="43"/>
      <c r="AQ89" s="43"/>
      <c r="AR89" s="43"/>
      <c r="AS89" s="43"/>
      <c r="AT89" s="43"/>
      <c r="AU89" s="43"/>
      <c r="AV89" s="43"/>
      <c r="AW89" s="43"/>
      <c r="AX89" s="812" t="s">
        <v>87</v>
      </c>
      <c r="AY89" s="812"/>
      <c r="AZ89" s="812"/>
      <c r="BA89" s="812"/>
      <c r="BF89" s="559"/>
      <c r="BG89" s="559"/>
      <c r="BH89" s="559"/>
      <c r="BI89" s="559"/>
      <c r="BJ89" s="559"/>
      <c r="BK89" s="559"/>
      <c r="BL89" s="548"/>
      <c r="BM89" s="548"/>
      <c r="BN89" s="548"/>
      <c r="BO89" s="548"/>
      <c r="BP89" s="548"/>
      <c r="BQ89" s="626"/>
      <c r="BR89" s="626"/>
      <c r="BS89" s="626"/>
      <c r="BT89" s="626"/>
      <c r="BU89" s="626"/>
      <c r="BV89" s="626"/>
      <c r="BW89" s="626"/>
      <c r="BX89" s="626"/>
      <c r="BY89" s="626"/>
      <c r="BZ89" s="626"/>
      <c r="CA89" s="626"/>
      <c r="CB89" s="626"/>
      <c r="CC89" s="626"/>
      <c r="CD89" s="626"/>
      <c r="CE89" s="626"/>
      <c r="CF89" s="626"/>
      <c r="CG89" s="626"/>
      <c r="CH89" s="626"/>
      <c r="CI89" s="1164"/>
      <c r="CJ89" s="460"/>
      <c r="CK89" s="460"/>
      <c r="CL89" s="460"/>
    </row>
    <row r="90" spans="1:90" ht="14.5" customHeight="1" thickTop="1">
      <c r="A90" s="17"/>
      <c r="B90" s="389">
        <f>IF(C90="✔",1,0)</f>
        <v>0</v>
      </c>
      <c r="C90" s="654" t="str">
        <f>IF(OR(AW173&lt;&gt;0,'③認定報告（学校入力用）'!B27=""),"",'③認定報告（学校入力用）'!B27)</f>
        <v/>
      </c>
      <c r="D90" s="872" t="s">
        <v>67</v>
      </c>
      <c r="E90" s="872"/>
      <c r="F90" s="1143" t="s">
        <v>392</v>
      </c>
      <c r="G90" s="1143"/>
      <c r="H90" s="1143"/>
      <c r="I90" s="1143"/>
      <c r="J90" s="1143"/>
      <c r="K90" s="1143"/>
      <c r="L90" s="1143"/>
      <c r="M90" s="1143"/>
      <c r="N90" s="1143"/>
      <c r="O90" s="1159" t="s">
        <v>76</v>
      </c>
      <c r="S90" s="1162" t="str">
        <f>IF(OR(AW173&lt;&gt;0,'③認定報告（学校入力用）'!R27=""),"",'③認定報告（学校入力用）'!R27)</f>
        <v/>
      </c>
      <c r="T90" s="856" t="s">
        <v>47</v>
      </c>
      <c r="U90" s="856"/>
      <c r="V90" s="856"/>
      <c r="W90" s="856"/>
      <c r="X90" s="856"/>
      <c r="Y90" s="856"/>
      <c r="Z90" s="856"/>
      <c r="AA90" s="856"/>
      <c r="AB90" s="1153" t="s">
        <v>81</v>
      </c>
      <c r="AC90" s="43"/>
      <c r="AD90" s="43"/>
      <c r="AE90" s="43"/>
      <c r="AF90" s="43"/>
      <c r="AG90" s="43"/>
      <c r="AH90" s="43"/>
      <c r="AI90" s="43"/>
      <c r="AJ90" s="43"/>
      <c r="AK90" s="43"/>
      <c r="AL90" s="43"/>
      <c r="AM90" s="43"/>
      <c r="AN90" s="43"/>
      <c r="AO90" s="43"/>
      <c r="AP90" s="43"/>
      <c r="AQ90" s="43"/>
      <c r="AR90" s="43"/>
      <c r="AS90" s="43"/>
      <c r="AT90" s="43"/>
      <c r="AU90" s="886" t="str">
        <f>IF(OR(AW173&lt;&gt;0,'③認定報告（学校入力用）'!AS27=""),"",'③認定報告（学校入力用）'!AS27)</f>
        <v/>
      </c>
      <c r="AV90" s="887"/>
      <c r="AW90" s="725" t="s">
        <v>201</v>
      </c>
      <c r="AX90" s="847"/>
      <c r="AY90" s="847"/>
      <c r="AZ90" s="847"/>
      <c r="BA90" s="848"/>
      <c r="BF90" s="559"/>
      <c r="BG90" s="559"/>
      <c r="BH90" s="559"/>
      <c r="BI90" s="559"/>
      <c r="BJ90" s="559"/>
      <c r="BK90" s="559"/>
      <c r="BL90" s="548"/>
      <c r="BM90" s="548"/>
      <c r="BN90" s="548"/>
      <c r="BO90" s="548"/>
      <c r="BP90" s="548"/>
      <c r="BQ90" s="626"/>
      <c r="BR90" s="626"/>
      <c r="BS90" s="626"/>
      <c r="BT90" s="626"/>
      <c r="BU90" s="626"/>
      <c r="BV90" s="626"/>
      <c r="BW90" s="626"/>
      <c r="BX90" s="626"/>
      <c r="BY90" s="626"/>
      <c r="BZ90" s="626"/>
      <c r="CA90" s="626"/>
      <c r="CB90" s="626"/>
      <c r="CC90" s="626"/>
      <c r="CD90" s="626"/>
      <c r="CE90" s="626"/>
      <c r="CF90" s="626"/>
      <c r="CG90" s="626"/>
      <c r="CH90" s="626"/>
      <c r="CI90" s="1164"/>
      <c r="CJ90" s="460"/>
      <c r="CK90" s="460"/>
      <c r="CL90" s="460"/>
    </row>
    <row r="91" spans="1:90" ht="14.5" customHeight="1" thickBot="1">
      <c r="A91" s="17"/>
      <c r="B91" s="389"/>
      <c r="C91" s="655"/>
      <c r="D91" s="873"/>
      <c r="E91" s="873"/>
      <c r="F91" s="813"/>
      <c r="G91" s="813"/>
      <c r="H91" s="813"/>
      <c r="I91" s="813"/>
      <c r="J91" s="813"/>
      <c r="K91" s="813"/>
      <c r="L91" s="813"/>
      <c r="M91" s="813"/>
      <c r="N91" s="813"/>
      <c r="O91" s="1160"/>
      <c r="P91" s="582" t="s">
        <v>66</v>
      </c>
      <c r="Q91" s="583"/>
      <c r="R91" s="584"/>
      <c r="S91" s="1157"/>
      <c r="T91" s="813"/>
      <c r="U91" s="813"/>
      <c r="V91" s="813"/>
      <c r="W91" s="813"/>
      <c r="X91" s="813"/>
      <c r="Y91" s="813"/>
      <c r="Z91" s="813"/>
      <c r="AA91" s="813"/>
      <c r="AB91" s="1154"/>
      <c r="AC91" s="739" t="s">
        <v>64</v>
      </c>
      <c r="AD91" s="669"/>
      <c r="AE91" s="669"/>
      <c r="AF91" s="669"/>
      <c r="AG91" s="669"/>
      <c r="AH91" s="669"/>
      <c r="AI91" s="669"/>
      <c r="AJ91" s="669"/>
      <c r="AK91" s="669"/>
      <c r="AL91" s="669"/>
      <c r="AM91" s="669"/>
      <c r="AN91" s="669"/>
      <c r="AO91" s="669"/>
      <c r="AP91" s="669"/>
      <c r="AQ91" s="669"/>
      <c r="AR91" s="669"/>
      <c r="AS91" s="669"/>
      <c r="AT91" s="670"/>
      <c r="AU91" s="888"/>
      <c r="AV91" s="889"/>
      <c r="AW91" s="849"/>
      <c r="AX91" s="850"/>
      <c r="AY91" s="850"/>
      <c r="AZ91" s="850"/>
      <c r="BA91" s="851"/>
      <c r="BF91" s="559" t="str">
        <f>AU97</f>
        <v/>
      </c>
      <c r="BG91" s="559"/>
      <c r="BH91" s="559">
        <f t="shared" ref="BH91" si="1">IF(BF91="✔",1,0)</f>
        <v>0</v>
      </c>
      <c r="BI91" s="559"/>
      <c r="BJ91" s="559" t="s">
        <v>88</v>
      </c>
      <c r="BK91" s="559"/>
      <c r="BL91" s="1147" t="str">
        <f>AW97</f>
        <v>廃止（返還不要）</v>
      </c>
      <c r="BM91" s="548"/>
      <c r="BN91" s="548"/>
      <c r="BO91" s="548"/>
      <c r="BP91" s="548"/>
      <c r="BQ91" s="735" t="str">
        <f>"①スカラＡＣで"&amp;AP64&amp;"始期「廃止（返還不要）」処理　②この異動願を学校の定めた方法で保管してください。"</f>
        <v>①スカラＡＣで　  　年　  　 月始期「廃止（返還不要）」処理　②この異動願を学校の定めた方法で保管してください。</v>
      </c>
      <c r="BR91" s="626"/>
      <c r="BS91" s="626"/>
      <c r="BT91" s="626"/>
      <c r="BU91" s="626"/>
      <c r="BV91" s="626"/>
      <c r="BW91" s="626"/>
      <c r="BX91" s="626"/>
      <c r="BY91" s="626"/>
      <c r="BZ91" s="626"/>
      <c r="CA91" s="626"/>
      <c r="CB91" s="626"/>
      <c r="CC91" s="626"/>
      <c r="CD91" s="626"/>
      <c r="CE91" s="626"/>
      <c r="CF91" s="626"/>
      <c r="CG91" s="626"/>
      <c r="CH91" s="626"/>
    </row>
    <row r="92" spans="1:90" ht="14.5" customHeight="1" thickTop="1">
      <c r="A92" s="17"/>
      <c r="B92" s="389"/>
      <c r="C92" s="655"/>
      <c r="D92" s="873"/>
      <c r="E92" s="873"/>
      <c r="F92" s="813"/>
      <c r="G92" s="813"/>
      <c r="H92" s="813"/>
      <c r="I92" s="813"/>
      <c r="J92" s="813"/>
      <c r="K92" s="813"/>
      <c r="L92" s="813"/>
      <c r="M92" s="813"/>
      <c r="N92" s="813"/>
      <c r="O92" s="1160"/>
      <c r="P92" s="665" t="s">
        <v>79</v>
      </c>
      <c r="Q92" s="666"/>
      <c r="R92" s="667"/>
      <c r="S92" s="1157"/>
      <c r="T92" s="813"/>
      <c r="U92" s="813"/>
      <c r="V92" s="813"/>
      <c r="W92" s="813"/>
      <c r="X92" s="813"/>
      <c r="Y92" s="813"/>
      <c r="Z92" s="813"/>
      <c r="AA92" s="813"/>
      <c r="AB92" s="1154"/>
      <c r="AC92" s="117"/>
      <c r="AD92" s="118"/>
      <c r="AE92" s="118"/>
      <c r="AF92" s="118"/>
      <c r="AG92" s="118"/>
      <c r="AH92" s="118"/>
      <c r="AI92" s="118"/>
      <c r="AJ92" s="118"/>
      <c r="AK92" s="118"/>
      <c r="AL92" s="118"/>
      <c r="AM92" s="118"/>
      <c r="AN92" s="118"/>
      <c r="AO92" s="118"/>
      <c r="AP92" s="118"/>
      <c r="AQ92" s="118"/>
      <c r="AR92" s="733"/>
      <c r="AS92" s="733"/>
      <c r="AT92" s="734"/>
      <c r="AU92" s="888"/>
      <c r="AV92" s="889"/>
      <c r="AW92" s="849"/>
      <c r="AX92" s="850"/>
      <c r="AY92" s="850"/>
      <c r="AZ92" s="850"/>
      <c r="BA92" s="851"/>
      <c r="BF92" s="559"/>
      <c r="BG92" s="559"/>
      <c r="BH92" s="559"/>
      <c r="BI92" s="559"/>
      <c r="BJ92" s="559"/>
      <c r="BK92" s="559"/>
      <c r="BL92" s="548"/>
      <c r="BM92" s="548"/>
      <c r="BN92" s="548"/>
      <c r="BO92" s="548"/>
      <c r="BP92" s="548"/>
      <c r="BQ92" s="626"/>
      <c r="BR92" s="626"/>
      <c r="BS92" s="626"/>
      <c r="BT92" s="626"/>
      <c r="BU92" s="626"/>
      <c r="BV92" s="626"/>
      <c r="BW92" s="626"/>
      <c r="BX92" s="626"/>
      <c r="BY92" s="626"/>
      <c r="BZ92" s="626"/>
      <c r="CA92" s="626"/>
      <c r="CB92" s="626"/>
      <c r="CC92" s="626"/>
      <c r="CD92" s="626"/>
      <c r="CE92" s="626"/>
      <c r="CF92" s="626"/>
      <c r="CG92" s="626"/>
      <c r="CH92" s="626"/>
    </row>
    <row r="93" spans="1:90" ht="14.5" customHeight="1" thickBot="1">
      <c r="A93" s="17">
        <f>IF(B93="✔",1,0)</f>
        <v>0</v>
      </c>
      <c r="B93" s="389"/>
      <c r="C93" s="655"/>
      <c r="D93" s="873"/>
      <c r="E93" s="873"/>
      <c r="F93" s="813"/>
      <c r="G93" s="813"/>
      <c r="H93" s="813"/>
      <c r="I93" s="813"/>
      <c r="J93" s="813"/>
      <c r="K93" s="813"/>
      <c r="L93" s="813"/>
      <c r="M93" s="813"/>
      <c r="N93" s="813"/>
      <c r="O93" s="1160"/>
      <c r="R93" s="88">
        <f>IF(S90="✔",1,0)</f>
        <v>0</v>
      </c>
      <c r="S93" s="1163"/>
      <c r="T93" s="813"/>
      <c r="U93" s="813"/>
      <c r="V93" s="813"/>
      <c r="W93" s="813"/>
      <c r="X93" s="813"/>
      <c r="Y93" s="813"/>
      <c r="Z93" s="813"/>
      <c r="AA93" s="813"/>
      <c r="AB93" s="1154"/>
      <c r="AC93" s="119"/>
      <c r="AD93" s="43"/>
      <c r="AE93" s="43"/>
      <c r="AF93" s="43"/>
      <c r="AG93" s="43"/>
      <c r="AH93" s="43"/>
      <c r="AI93" s="43"/>
      <c r="AJ93" s="43"/>
      <c r="AK93" s="43"/>
      <c r="AL93" s="43"/>
      <c r="AM93" s="43"/>
      <c r="AN93" s="43"/>
      <c r="AO93" s="43"/>
      <c r="AP93" s="43"/>
      <c r="AQ93" s="43"/>
      <c r="AR93" s="43"/>
      <c r="AS93" s="43"/>
      <c r="AT93" s="116"/>
      <c r="AU93" s="890"/>
      <c r="AV93" s="891"/>
      <c r="AW93" s="852"/>
      <c r="AX93" s="853"/>
      <c r="AY93" s="853"/>
      <c r="AZ93" s="853"/>
      <c r="BA93" s="854"/>
      <c r="BF93" s="559"/>
      <c r="BG93" s="559"/>
      <c r="BH93" s="559"/>
      <c r="BI93" s="559"/>
      <c r="BJ93" s="559"/>
      <c r="BK93" s="559"/>
      <c r="BL93" s="548"/>
      <c r="BM93" s="548"/>
      <c r="BN93" s="548"/>
      <c r="BO93" s="548"/>
      <c r="BP93" s="548"/>
      <c r="BQ93" s="626"/>
      <c r="BR93" s="626"/>
      <c r="BS93" s="626"/>
      <c r="BT93" s="626"/>
      <c r="BU93" s="626"/>
      <c r="BV93" s="626"/>
      <c r="BW93" s="626"/>
      <c r="BX93" s="626"/>
      <c r="BY93" s="626"/>
      <c r="BZ93" s="626"/>
      <c r="CA93" s="626"/>
      <c r="CB93" s="626"/>
      <c r="CC93" s="626"/>
      <c r="CD93" s="626"/>
      <c r="CE93" s="626"/>
      <c r="CF93" s="626"/>
      <c r="CG93" s="626"/>
      <c r="CH93" s="626"/>
    </row>
    <row r="94" spans="1:90" ht="14.5" customHeight="1">
      <c r="A94" s="17"/>
      <c r="B94" s="389">
        <f>IF(C94="✔",1,0)</f>
        <v>0</v>
      </c>
      <c r="C94" s="776" t="str">
        <f>IF(OR(AW173&lt;&gt;0,'③認定報告（学校入力用）'!B31=""),"",'③認定報告（学校入力用）'!B31)</f>
        <v/>
      </c>
      <c r="D94" s="873" t="s">
        <v>68</v>
      </c>
      <c r="E94" s="1148"/>
      <c r="F94" s="813" t="s">
        <v>178</v>
      </c>
      <c r="G94" s="813"/>
      <c r="H94" s="813"/>
      <c r="I94" s="813"/>
      <c r="J94" s="813"/>
      <c r="K94" s="813"/>
      <c r="L94" s="813"/>
      <c r="M94" s="813"/>
      <c r="N94" s="813"/>
      <c r="O94" s="1160"/>
      <c r="R94" s="389">
        <f>IF(S94="✔",1,0)</f>
        <v>0</v>
      </c>
      <c r="S94" s="1156" t="str">
        <f>IF(OR(AW173&lt;&gt;0,'③認定報告（学校入力用）'!R31=""),"",'③認定報告（学校入力用）'!R31)</f>
        <v/>
      </c>
      <c r="T94" s="813" t="s">
        <v>48</v>
      </c>
      <c r="U94" s="813"/>
      <c r="V94" s="813"/>
      <c r="W94" s="813"/>
      <c r="X94" s="813"/>
      <c r="Y94" s="813"/>
      <c r="Z94" s="813"/>
      <c r="AA94" s="813"/>
      <c r="AB94" s="1154"/>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F94" s="559"/>
      <c r="BG94" s="559"/>
      <c r="BH94" s="559"/>
      <c r="BI94" s="559"/>
      <c r="BJ94" s="559"/>
      <c r="BK94" s="559"/>
      <c r="BL94" s="548"/>
      <c r="BM94" s="548"/>
      <c r="BN94" s="548"/>
      <c r="BO94" s="548"/>
      <c r="BP94" s="548"/>
      <c r="BQ94" s="626"/>
      <c r="BR94" s="626"/>
      <c r="BS94" s="626"/>
      <c r="BT94" s="626"/>
      <c r="BU94" s="626"/>
      <c r="BV94" s="626"/>
      <c r="BW94" s="626"/>
      <c r="BX94" s="626"/>
      <c r="BY94" s="626"/>
      <c r="BZ94" s="626"/>
      <c r="CA94" s="626"/>
      <c r="CB94" s="626"/>
      <c r="CC94" s="626"/>
      <c r="CD94" s="626"/>
      <c r="CE94" s="626"/>
      <c r="CF94" s="626"/>
      <c r="CG94" s="626"/>
      <c r="CH94" s="626"/>
    </row>
    <row r="95" spans="1:90" ht="14.5" customHeight="1">
      <c r="A95" s="17"/>
      <c r="B95" s="389"/>
      <c r="C95" s="777"/>
      <c r="D95" s="1148"/>
      <c r="E95" s="1148"/>
      <c r="F95" s="813"/>
      <c r="G95" s="813"/>
      <c r="H95" s="813"/>
      <c r="I95" s="813"/>
      <c r="J95" s="813"/>
      <c r="K95" s="813"/>
      <c r="L95" s="813"/>
      <c r="M95" s="813"/>
      <c r="N95" s="813"/>
      <c r="O95" s="1160"/>
      <c r="R95" s="389"/>
      <c r="S95" s="1157"/>
      <c r="T95" s="813"/>
      <c r="U95" s="813"/>
      <c r="V95" s="813"/>
      <c r="W95" s="813"/>
      <c r="X95" s="813"/>
      <c r="Y95" s="813"/>
      <c r="Z95" s="813"/>
      <c r="AA95" s="813"/>
      <c r="AB95" s="1154"/>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F95" s="559"/>
      <c r="BG95" s="559"/>
      <c r="BH95" s="559"/>
      <c r="BI95" s="559"/>
      <c r="BJ95" s="559"/>
      <c r="BK95" s="559"/>
      <c r="BL95" s="548"/>
      <c r="BM95" s="548"/>
      <c r="BN95" s="548"/>
      <c r="BO95" s="548"/>
      <c r="BP95" s="548"/>
      <c r="BQ95" s="626"/>
      <c r="BR95" s="626"/>
      <c r="BS95" s="626"/>
      <c r="BT95" s="626"/>
      <c r="BU95" s="626"/>
      <c r="BV95" s="626"/>
      <c r="BW95" s="626"/>
      <c r="BX95" s="626"/>
      <c r="BY95" s="626"/>
      <c r="BZ95" s="626"/>
      <c r="CA95" s="626"/>
      <c r="CB95" s="626"/>
      <c r="CC95" s="626"/>
      <c r="CD95" s="626"/>
      <c r="CE95" s="626"/>
      <c r="CF95" s="626"/>
      <c r="CG95" s="626"/>
      <c r="CH95" s="626"/>
    </row>
    <row r="96" spans="1:90" ht="14.5" customHeight="1" thickBot="1">
      <c r="A96" s="17"/>
      <c r="B96" s="389"/>
      <c r="C96" s="777"/>
      <c r="D96" s="1148"/>
      <c r="E96" s="1148"/>
      <c r="F96" s="813"/>
      <c r="G96" s="813"/>
      <c r="H96" s="813"/>
      <c r="I96" s="813"/>
      <c r="J96" s="813"/>
      <c r="K96" s="813"/>
      <c r="L96" s="813"/>
      <c r="M96" s="813"/>
      <c r="N96" s="813"/>
      <c r="O96" s="1160"/>
      <c r="R96" s="389"/>
      <c r="S96" s="1157"/>
      <c r="T96" s="813"/>
      <c r="U96" s="813"/>
      <c r="V96" s="813"/>
      <c r="W96" s="813"/>
      <c r="X96" s="813"/>
      <c r="Y96" s="813"/>
      <c r="Z96" s="813"/>
      <c r="AA96" s="813"/>
      <c r="AB96" s="1154"/>
      <c r="AC96" s="43"/>
      <c r="AD96" s="43"/>
      <c r="AE96" s="43"/>
      <c r="AF96" s="43"/>
      <c r="AG96" s="43"/>
      <c r="AH96" s="43"/>
      <c r="AI96" s="43"/>
      <c r="AJ96" s="43"/>
      <c r="AK96" s="43"/>
      <c r="AL96" s="43"/>
      <c r="AM96" s="43"/>
      <c r="AN96" s="43"/>
      <c r="AO96" s="43"/>
      <c r="AP96" s="43"/>
      <c r="AQ96" s="43"/>
      <c r="AR96" s="43"/>
      <c r="AS96" s="43"/>
      <c r="AT96" s="43"/>
      <c r="AU96" s="43"/>
      <c r="AV96" s="43"/>
      <c r="AW96" s="43"/>
      <c r="AX96" s="812" t="s">
        <v>88</v>
      </c>
      <c r="AY96" s="812"/>
      <c r="AZ96" s="812"/>
      <c r="BA96" s="812"/>
      <c r="BF96" s="559" t="str">
        <f>D125</f>
        <v/>
      </c>
      <c r="BG96" s="559"/>
      <c r="BH96" s="559">
        <f t="shared" ref="BH96" si="2">IF(BF96="✔",1,0)</f>
        <v>0</v>
      </c>
      <c r="BI96" s="559"/>
      <c r="BJ96" s="559" t="s">
        <v>89</v>
      </c>
      <c r="BK96" s="559"/>
      <c r="BL96" s="548" t="str">
        <f>F125</f>
        <v>継続</v>
      </c>
      <c r="BM96" s="548"/>
      <c r="BN96" s="548"/>
      <c r="BO96" s="548"/>
      <c r="BP96" s="548"/>
      <c r="BQ96" s="735" t="str">
        <f>"①スカラＡＣで"&amp;AP64&amp;"始期「退学」処理　②この異動願を学校の定めた方法で保管してください。"</f>
        <v>①スカラＡＣで　  　年　  　 月始期「退学」処理　②この異動願を学校の定めた方法で保管してください。</v>
      </c>
      <c r="BR96" s="626"/>
      <c r="BS96" s="626"/>
      <c r="BT96" s="626"/>
      <c r="BU96" s="626"/>
      <c r="BV96" s="626"/>
      <c r="BW96" s="626"/>
      <c r="BX96" s="626"/>
      <c r="BY96" s="626"/>
      <c r="BZ96" s="626"/>
      <c r="CA96" s="626"/>
      <c r="CB96" s="626"/>
      <c r="CC96" s="626"/>
      <c r="CD96" s="626"/>
      <c r="CE96" s="626"/>
      <c r="CF96" s="626"/>
      <c r="CG96" s="626"/>
      <c r="CH96" s="626"/>
    </row>
    <row r="97" spans="1:86" ht="14.5" customHeight="1" thickBot="1">
      <c r="A97" s="17">
        <f>IF(B97="✔",1,0)</f>
        <v>0</v>
      </c>
      <c r="B97" s="389"/>
      <c r="C97" s="778"/>
      <c r="D97" s="1148"/>
      <c r="E97" s="1148"/>
      <c r="F97" s="813"/>
      <c r="G97" s="813"/>
      <c r="H97" s="813"/>
      <c r="I97" s="813"/>
      <c r="J97" s="813"/>
      <c r="K97" s="813"/>
      <c r="L97" s="813"/>
      <c r="M97" s="813"/>
      <c r="N97" s="813"/>
      <c r="O97" s="1160"/>
      <c r="R97" s="389"/>
      <c r="S97" s="1158"/>
      <c r="T97" s="861"/>
      <c r="U97" s="861"/>
      <c r="V97" s="861"/>
      <c r="W97" s="861"/>
      <c r="X97" s="861"/>
      <c r="Y97" s="861"/>
      <c r="Z97" s="861"/>
      <c r="AA97" s="861"/>
      <c r="AB97" s="1155"/>
      <c r="AC97" s="43"/>
      <c r="AD97" s="43"/>
      <c r="AE97" s="43"/>
      <c r="AF97" s="43"/>
      <c r="AG97" s="43"/>
      <c r="AH97" s="43"/>
      <c r="AI97" s="43"/>
      <c r="AJ97" s="43"/>
      <c r="AK97" s="43"/>
      <c r="AL97" s="43"/>
      <c r="AM97" s="43"/>
      <c r="AN97" s="43"/>
      <c r="AO97" s="43"/>
      <c r="AP97" s="43"/>
      <c r="AQ97" s="43"/>
      <c r="AR97" s="43"/>
      <c r="AS97" s="43"/>
      <c r="AT97" s="43"/>
      <c r="AU97" s="886" t="str">
        <f>IF(OR(AW173&lt;&gt;0,'③認定報告（学校入力用）'!AS34=""),"",'③認定報告（学校入力用）'!AS34)</f>
        <v/>
      </c>
      <c r="AV97" s="887"/>
      <c r="AW97" s="725" t="s">
        <v>200</v>
      </c>
      <c r="AX97" s="847"/>
      <c r="AY97" s="847"/>
      <c r="AZ97" s="847"/>
      <c r="BA97" s="848"/>
      <c r="BF97" s="559"/>
      <c r="BG97" s="559"/>
      <c r="BH97" s="559"/>
      <c r="BI97" s="559"/>
      <c r="BJ97" s="559"/>
      <c r="BK97" s="559"/>
      <c r="BL97" s="548"/>
      <c r="BM97" s="548"/>
      <c r="BN97" s="548"/>
      <c r="BO97" s="548"/>
      <c r="BP97" s="548"/>
      <c r="BQ97" s="626"/>
      <c r="BR97" s="626"/>
      <c r="BS97" s="626"/>
      <c r="BT97" s="626"/>
      <c r="BU97" s="626"/>
      <c r="BV97" s="626"/>
      <c r="BW97" s="626"/>
      <c r="BX97" s="626"/>
      <c r="BY97" s="626"/>
      <c r="BZ97" s="626"/>
      <c r="CA97" s="626"/>
      <c r="CB97" s="626"/>
      <c r="CC97" s="626"/>
      <c r="CD97" s="626"/>
      <c r="CE97" s="626"/>
      <c r="CF97" s="626"/>
      <c r="CG97" s="626"/>
      <c r="CH97" s="626"/>
    </row>
    <row r="98" spans="1:86" ht="14.5" customHeight="1" thickBot="1">
      <c r="A98" s="17"/>
      <c r="B98" s="389">
        <f>IF(C98="✔",1,0)</f>
        <v>0</v>
      </c>
      <c r="C98" s="776" t="str">
        <f>IF(OR(AW173&lt;&gt;0,'③認定報告（学校入力用）'!B35=""),"",'③認定報告（学校入力用）'!B35)</f>
        <v/>
      </c>
      <c r="D98" s="873" t="s">
        <v>69</v>
      </c>
      <c r="E98" s="1148"/>
      <c r="F98" s="813" t="s">
        <v>391</v>
      </c>
      <c r="G98" s="813"/>
      <c r="H98" s="813"/>
      <c r="I98" s="813"/>
      <c r="J98" s="813"/>
      <c r="K98" s="813"/>
      <c r="L98" s="813"/>
      <c r="M98" s="813"/>
      <c r="N98" s="813"/>
      <c r="O98" s="1160"/>
      <c r="R98" s="389">
        <f>R93+R94</f>
        <v>0</v>
      </c>
      <c r="S98" s="1151" t="str">
        <f>IF(OR(AW173&lt;&gt;0,'③認定報告（学校入力用）'!R35=""),"",'③認定報告（学校入力用）'!R35)</f>
        <v/>
      </c>
      <c r="T98" s="1144" t="s">
        <v>237</v>
      </c>
      <c r="U98" s="1144"/>
      <c r="V98" s="1144"/>
      <c r="W98" s="1144"/>
      <c r="X98" s="1144"/>
      <c r="Y98" s="1144"/>
      <c r="Z98" s="1144"/>
      <c r="AA98" s="1144"/>
      <c r="AB98" s="1144"/>
      <c r="AC98" s="668" t="s">
        <v>62</v>
      </c>
      <c r="AD98" s="669"/>
      <c r="AE98" s="669"/>
      <c r="AF98" s="669"/>
      <c r="AG98" s="669"/>
      <c r="AH98" s="669"/>
      <c r="AI98" s="669"/>
      <c r="AJ98" s="669"/>
      <c r="AK98" s="669"/>
      <c r="AL98" s="669"/>
      <c r="AM98" s="669"/>
      <c r="AN98" s="669"/>
      <c r="AO98" s="669"/>
      <c r="AP98" s="669"/>
      <c r="AQ98" s="669"/>
      <c r="AR98" s="669"/>
      <c r="AS98" s="669"/>
      <c r="AT98" s="670"/>
      <c r="AU98" s="888"/>
      <c r="AV98" s="889"/>
      <c r="AW98" s="849"/>
      <c r="AX98" s="850"/>
      <c r="AY98" s="850"/>
      <c r="AZ98" s="850"/>
      <c r="BA98" s="851"/>
      <c r="BF98" s="559"/>
      <c r="BG98" s="559"/>
      <c r="BH98" s="559"/>
      <c r="BI98" s="559"/>
      <c r="BJ98" s="559"/>
      <c r="BK98" s="559"/>
      <c r="BL98" s="548"/>
      <c r="BM98" s="548"/>
      <c r="BN98" s="548"/>
      <c r="BO98" s="548"/>
      <c r="BP98" s="548"/>
      <c r="BQ98" s="626"/>
      <c r="BR98" s="626"/>
      <c r="BS98" s="626"/>
      <c r="BT98" s="626"/>
      <c r="BU98" s="626"/>
      <c r="BV98" s="626"/>
      <c r="BW98" s="626"/>
      <c r="BX98" s="626"/>
      <c r="BY98" s="626"/>
      <c r="BZ98" s="626"/>
      <c r="CA98" s="626"/>
      <c r="CB98" s="626"/>
      <c r="CC98" s="626"/>
      <c r="CD98" s="626"/>
      <c r="CE98" s="626"/>
      <c r="CF98" s="626"/>
      <c r="CG98" s="626"/>
      <c r="CH98" s="626"/>
    </row>
    <row r="99" spans="1:86" ht="14.5" customHeight="1" thickTop="1">
      <c r="A99" s="17"/>
      <c r="B99" s="389"/>
      <c r="C99" s="777"/>
      <c r="D99" s="1148"/>
      <c r="E99" s="1148"/>
      <c r="F99" s="813"/>
      <c r="G99" s="813"/>
      <c r="H99" s="813"/>
      <c r="I99" s="813"/>
      <c r="J99" s="813"/>
      <c r="K99" s="813"/>
      <c r="L99" s="813"/>
      <c r="M99" s="813"/>
      <c r="N99" s="813"/>
      <c r="O99" s="1160"/>
      <c r="R99" s="389"/>
      <c r="S99" s="1152"/>
      <c r="T99" s="1145"/>
      <c r="U99" s="1145"/>
      <c r="V99" s="1145"/>
      <c r="W99" s="1145"/>
      <c r="X99" s="1145"/>
      <c r="Y99" s="1145"/>
      <c r="Z99" s="1145"/>
      <c r="AA99" s="1145"/>
      <c r="AB99" s="1145"/>
      <c r="AC99" s="120"/>
      <c r="AD99" s="118"/>
      <c r="AE99" s="118"/>
      <c r="AF99" s="118"/>
      <c r="AG99" s="118"/>
      <c r="AH99" s="118"/>
      <c r="AI99" s="118"/>
      <c r="AJ99" s="118"/>
      <c r="AK99" s="118"/>
      <c r="AL99" s="118"/>
      <c r="AM99" s="118"/>
      <c r="AN99" s="118"/>
      <c r="AO99" s="118"/>
      <c r="AP99" s="118"/>
      <c r="AQ99" s="118"/>
      <c r="AR99" s="733"/>
      <c r="AS99" s="733"/>
      <c r="AT99" s="734"/>
      <c r="AU99" s="888"/>
      <c r="AV99" s="889"/>
      <c r="AW99" s="849"/>
      <c r="AX99" s="850"/>
      <c r="AY99" s="850"/>
      <c r="AZ99" s="850"/>
      <c r="BA99" s="851"/>
      <c r="BF99" s="559"/>
      <c r="BG99" s="559"/>
      <c r="BH99" s="559"/>
      <c r="BI99" s="559"/>
      <c r="BJ99" s="559"/>
      <c r="BK99" s="559"/>
      <c r="BL99" s="548"/>
      <c r="BM99" s="548"/>
      <c r="BN99" s="548"/>
      <c r="BO99" s="548"/>
      <c r="BP99" s="548"/>
      <c r="BQ99" s="626"/>
      <c r="BR99" s="626"/>
      <c r="BS99" s="626"/>
      <c r="BT99" s="626"/>
      <c r="BU99" s="626"/>
      <c r="BV99" s="626"/>
      <c r="BW99" s="626"/>
      <c r="BX99" s="626"/>
      <c r="BY99" s="626"/>
      <c r="BZ99" s="626"/>
      <c r="CA99" s="626"/>
      <c r="CB99" s="626"/>
      <c r="CC99" s="626"/>
      <c r="CD99" s="626"/>
      <c r="CE99" s="626"/>
      <c r="CF99" s="626"/>
      <c r="CG99" s="626"/>
      <c r="CH99" s="626"/>
    </row>
    <row r="100" spans="1:86" ht="14.5" customHeight="1" thickBot="1">
      <c r="A100" s="17"/>
      <c r="B100" s="389"/>
      <c r="C100" s="777"/>
      <c r="D100" s="1148"/>
      <c r="E100" s="1148"/>
      <c r="F100" s="813"/>
      <c r="G100" s="813"/>
      <c r="H100" s="813"/>
      <c r="I100" s="813"/>
      <c r="J100" s="813"/>
      <c r="K100" s="813"/>
      <c r="L100" s="813"/>
      <c r="M100" s="813"/>
      <c r="N100" s="813"/>
      <c r="O100" s="1160"/>
      <c r="Q100" s="22"/>
      <c r="R100" s="389"/>
      <c r="S100" s="675"/>
      <c r="T100" s="1145"/>
      <c r="U100" s="1145"/>
      <c r="V100" s="1145"/>
      <c r="W100" s="1145"/>
      <c r="X100" s="1145"/>
      <c r="Y100" s="1145"/>
      <c r="Z100" s="1145"/>
      <c r="AA100" s="1145"/>
      <c r="AB100" s="1145"/>
      <c r="AC100" s="126" t="s">
        <v>110</v>
      </c>
      <c r="AD100" s="126" t="s">
        <v>111</v>
      </c>
      <c r="AE100" s="43"/>
      <c r="AF100" s="43"/>
      <c r="AG100" s="43"/>
      <c r="AH100" s="43"/>
      <c r="AI100" s="43"/>
      <c r="AJ100" s="43"/>
      <c r="AK100" s="43"/>
      <c r="AL100" s="43"/>
      <c r="AM100" s="43"/>
      <c r="AN100" s="43"/>
      <c r="AO100" s="43"/>
      <c r="AP100" s="43"/>
      <c r="AQ100" s="43"/>
      <c r="AR100" s="43"/>
      <c r="AS100" s="43"/>
      <c r="AT100" s="121"/>
      <c r="AU100" s="890"/>
      <c r="AV100" s="891"/>
      <c r="AW100" s="852"/>
      <c r="AX100" s="853"/>
      <c r="AY100" s="853"/>
      <c r="AZ100" s="853"/>
      <c r="BA100" s="854"/>
      <c r="BF100" s="559"/>
      <c r="BG100" s="559"/>
      <c r="BH100" s="559"/>
      <c r="BI100" s="559"/>
      <c r="BJ100" s="559"/>
      <c r="BK100" s="559"/>
      <c r="BL100" s="548"/>
      <c r="BM100" s="548"/>
      <c r="BN100" s="548"/>
      <c r="BO100" s="548"/>
      <c r="BP100" s="548"/>
      <c r="BQ100" s="626"/>
      <c r="BR100" s="626"/>
      <c r="BS100" s="626"/>
      <c r="BT100" s="626"/>
      <c r="BU100" s="626"/>
      <c r="BV100" s="626"/>
      <c r="BW100" s="626"/>
      <c r="BX100" s="626"/>
      <c r="BY100" s="626"/>
      <c r="BZ100" s="626"/>
      <c r="CA100" s="626"/>
      <c r="CB100" s="626"/>
      <c r="CC100" s="626"/>
      <c r="CD100" s="626"/>
      <c r="CE100" s="626"/>
      <c r="CF100" s="626"/>
      <c r="CG100" s="626"/>
      <c r="CH100" s="626"/>
    </row>
    <row r="101" spans="1:86" ht="14.5" customHeight="1" thickBot="1">
      <c r="A101" s="17">
        <f>A89+A93+A97</f>
        <v>0</v>
      </c>
      <c r="B101" s="389"/>
      <c r="C101" s="797"/>
      <c r="D101" s="1149"/>
      <c r="E101" s="1149"/>
      <c r="F101" s="1150"/>
      <c r="G101" s="1150"/>
      <c r="H101" s="1150"/>
      <c r="I101" s="1150"/>
      <c r="J101" s="1150"/>
      <c r="K101" s="1150"/>
      <c r="L101" s="1150"/>
      <c r="M101" s="1150"/>
      <c r="N101" s="1150"/>
      <c r="O101" s="1161"/>
      <c r="P101" s="17" t="s">
        <v>110</v>
      </c>
      <c r="Q101" s="17" t="s">
        <v>111</v>
      </c>
      <c r="R101" s="87"/>
      <c r="T101" s="43"/>
      <c r="U101" s="43"/>
      <c r="V101" s="726"/>
      <c r="W101" s="726"/>
      <c r="X101" s="43"/>
      <c r="Y101" s="43"/>
      <c r="Z101" s="43"/>
      <c r="AA101" s="43"/>
      <c r="AB101" s="43"/>
      <c r="AC101" s="127"/>
      <c r="AD101" s="127"/>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F101" s="559" t="str">
        <f>T125</f>
        <v/>
      </c>
      <c r="BG101" s="559"/>
      <c r="BH101" s="559">
        <f t="shared" ref="BH101" si="3">IF(BF101="✔",1,0)</f>
        <v>0</v>
      </c>
      <c r="BI101" s="559"/>
      <c r="BJ101" s="559" t="s">
        <v>90</v>
      </c>
      <c r="BK101" s="559"/>
      <c r="BL101" s="548" t="str">
        <f>V125</f>
        <v>継続</v>
      </c>
      <c r="BM101" s="548"/>
      <c r="BN101" s="548"/>
      <c r="BO101" s="548"/>
      <c r="BP101" s="548"/>
      <c r="BQ101" s="735" t="str">
        <f>"①スカラＡＣで"&amp;AP64&amp;"始期「退学」処理　②この異動願を学校の定めた方法で保管してください。"</f>
        <v>①スカラＡＣで　  　年　  　 月始期「退学」処理　②この異動願を学校の定めた方法で保管してください。</v>
      </c>
      <c r="BR101" s="626"/>
      <c r="BS101" s="626"/>
      <c r="BT101" s="626"/>
      <c r="BU101" s="626"/>
      <c r="BV101" s="626"/>
      <c r="BW101" s="626"/>
      <c r="BX101" s="626"/>
      <c r="BY101" s="626"/>
      <c r="BZ101" s="626"/>
      <c r="CA101" s="626"/>
      <c r="CB101" s="626"/>
      <c r="CC101" s="626"/>
      <c r="CD101" s="626"/>
      <c r="CE101" s="626"/>
      <c r="CF101" s="626"/>
      <c r="CG101" s="626"/>
      <c r="CH101" s="626"/>
    </row>
    <row r="102" spans="1:86" ht="14.5" customHeight="1" thickTop="1">
      <c r="A102" s="17"/>
      <c r="B102" s="389">
        <f>B90+B94+B98</f>
        <v>0</v>
      </c>
      <c r="C102" s="675" t="str">
        <f>IF(OR(AW173&lt;&gt;0,'③認定報告（学校入力用）'!B39=""),"",'③認定報告（学校入力用）'!B39)</f>
        <v/>
      </c>
      <c r="D102" s="828" t="s">
        <v>70</v>
      </c>
      <c r="E102" s="533"/>
      <c r="F102" s="533"/>
      <c r="G102" s="533"/>
      <c r="H102" s="533"/>
      <c r="I102" s="533"/>
      <c r="J102" s="533"/>
      <c r="K102" s="533"/>
      <c r="L102" s="533"/>
      <c r="M102" s="533"/>
      <c r="N102" s="533"/>
      <c r="O102" s="829"/>
      <c r="P102" s="88" t="str">
        <f>IF(OR(C90="✔",C94="✔",C98="✔"),"","✔")</f>
        <v>✔</v>
      </c>
      <c r="Q102" s="88" t="str">
        <f>IF(C102="✔","","✔")</f>
        <v>✔</v>
      </c>
      <c r="R102" s="22"/>
      <c r="S102" s="24"/>
      <c r="T102" s="78"/>
      <c r="U102" s="78"/>
      <c r="V102" s="78"/>
      <c r="W102" s="43"/>
      <c r="X102" s="43"/>
      <c r="Y102" s="727"/>
      <c r="Z102" s="43"/>
      <c r="AA102" s="43"/>
      <c r="AB102" s="727"/>
      <c r="AC102" s="43"/>
      <c r="AD102" s="43"/>
      <c r="AE102" s="727"/>
      <c r="AF102" s="43"/>
      <c r="AG102" s="43"/>
      <c r="AH102" s="727"/>
      <c r="AI102" s="43"/>
      <c r="AJ102" s="43"/>
      <c r="AK102" s="43"/>
      <c r="AL102" s="43"/>
      <c r="AM102" s="43"/>
      <c r="AN102" s="43"/>
      <c r="AO102" s="43"/>
      <c r="AP102" s="43"/>
      <c r="AQ102" s="43"/>
      <c r="AR102" s="43"/>
      <c r="AS102" s="43"/>
      <c r="AT102" s="121"/>
      <c r="AU102" s="43"/>
      <c r="AV102" s="43"/>
      <c r="AW102" s="43"/>
      <c r="AX102" s="43"/>
      <c r="AY102" s="43"/>
      <c r="AZ102" s="43"/>
      <c r="BA102" s="43"/>
      <c r="BF102" s="559"/>
      <c r="BG102" s="559"/>
      <c r="BH102" s="559"/>
      <c r="BI102" s="559"/>
      <c r="BJ102" s="559"/>
      <c r="BK102" s="559"/>
      <c r="BL102" s="548"/>
      <c r="BM102" s="548"/>
      <c r="BN102" s="548"/>
      <c r="BO102" s="548"/>
      <c r="BP102" s="548"/>
      <c r="BQ102" s="626"/>
      <c r="BR102" s="626"/>
      <c r="BS102" s="626"/>
      <c r="BT102" s="626"/>
      <c r="BU102" s="626"/>
      <c r="BV102" s="626"/>
      <c r="BW102" s="626"/>
      <c r="BX102" s="626"/>
      <c r="BY102" s="626"/>
      <c r="BZ102" s="626"/>
      <c r="CA102" s="626"/>
      <c r="CB102" s="626"/>
      <c r="CC102" s="626"/>
      <c r="CD102" s="626"/>
      <c r="CE102" s="626"/>
      <c r="CF102" s="626"/>
      <c r="CG102" s="626"/>
      <c r="CH102" s="626"/>
    </row>
    <row r="103" spans="1:86" ht="14.5" customHeight="1">
      <c r="A103" s="85"/>
      <c r="B103" s="389"/>
      <c r="C103" s="676"/>
      <c r="D103" s="830"/>
      <c r="E103" s="831"/>
      <c r="F103" s="831"/>
      <c r="G103" s="831"/>
      <c r="H103" s="831"/>
      <c r="I103" s="831"/>
      <c r="J103" s="831"/>
      <c r="K103" s="831"/>
      <c r="L103" s="831"/>
      <c r="M103" s="831"/>
      <c r="N103" s="831"/>
      <c r="O103" s="832"/>
      <c r="P103" s="88"/>
      <c r="Q103" s="88"/>
      <c r="R103" s="22"/>
      <c r="S103" s="24"/>
      <c r="T103" s="78"/>
      <c r="U103" s="78"/>
      <c r="V103" s="78"/>
      <c r="W103" s="78"/>
      <c r="X103" s="78"/>
      <c r="Y103" s="727"/>
      <c r="Z103" s="265"/>
      <c r="AA103" s="265"/>
      <c r="AB103" s="727"/>
      <c r="AC103" s="43"/>
      <c r="AD103" s="43"/>
      <c r="AE103" s="727"/>
      <c r="AF103" s="43"/>
      <c r="AG103" s="43"/>
      <c r="AH103" s="727"/>
      <c r="AI103" s="43"/>
      <c r="AJ103" s="43"/>
      <c r="AK103" s="43"/>
      <c r="AL103" s="43"/>
      <c r="AM103" s="687"/>
      <c r="AN103" s="43"/>
      <c r="AO103" s="43"/>
      <c r="AP103" s="43"/>
      <c r="AQ103" s="43"/>
      <c r="AR103" s="43"/>
      <c r="AS103" s="43"/>
      <c r="AT103" s="121"/>
      <c r="AU103" s="43"/>
      <c r="AV103" s="43"/>
      <c r="AW103" s="43"/>
      <c r="AX103" s="43"/>
      <c r="AY103" s="43"/>
      <c r="AZ103" s="43"/>
      <c r="BA103" s="43"/>
      <c r="BF103" s="559"/>
      <c r="BG103" s="559"/>
      <c r="BH103" s="559"/>
      <c r="BI103" s="559"/>
      <c r="BJ103" s="559"/>
      <c r="BK103" s="559"/>
      <c r="BL103" s="548"/>
      <c r="BM103" s="548"/>
      <c r="BN103" s="548"/>
      <c r="BO103" s="548"/>
      <c r="BP103" s="548"/>
      <c r="BQ103" s="626"/>
      <c r="BR103" s="626"/>
      <c r="BS103" s="626"/>
      <c r="BT103" s="626"/>
      <c r="BU103" s="626"/>
      <c r="BV103" s="626"/>
      <c r="BW103" s="626"/>
      <c r="BX103" s="626"/>
      <c r="BY103" s="626"/>
      <c r="BZ103" s="626"/>
      <c r="CA103" s="626"/>
      <c r="CB103" s="626"/>
      <c r="CC103" s="626"/>
      <c r="CD103" s="626"/>
      <c r="CE103" s="626"/>
      <c r="CF103" s="626"/>
      <c r="CG103" s="626"/>
      <c r="CH103" s="626"/>
    </row>
    <row r="104" spans="1:86" s="16" customFormat="1" ht="14.5" customHeight="1">
      <c r="A104" s="85"/>
      <c r="B104" s="85"/>
      <c r="C104" s="1"/>
      <c r="D104" s="43"/>
      <c r="E104" s="586" t="s">
        <v>65</v>
      </c>
      <c r="F104" s="563" t="s">
        <v>66</v>
      </c>
      <c r="G104" s="43"/>
      <c r="H104" s="43"/>
      <c r="I104" s="43"/>
      <c r="J104" s="43"/>
      <c r="K104" s="43"/>
      <c r="L104" s="43"/>
      <c r="M104" s="113"/>
      <c r="N104" s="114"/>
      <c r="O104" s="43"/>
      <c r="P104" s="17"/>
      <c r="Q104" s="17"/>
      <c r="R104" s="1"/>
      <c r="S104" s="24"/>
      <c r="T104" s="43"/>
      <c r="U104" s="43"/>
      <c r="V104" s="43"/>
      <c r="W104" s="78"/>
      <c r="X104" s="43"/>
      <c r="Y104" s="43"/>
      <c r="Z104" s="43"/>
      <c r="AA104" s="43"/>
      <c r="AB104" s="43"/>
      <c r="AC104" s="43"/>
      <c r="AD104" s="43"/>
      <c r="AE104" s="43"/>
      <c r="AF104" s="43"/>
      <c r="AG104" s="43"/>
      <c r="AH104" s="43"/>
      <c r="AI104" s="43"/>
      <c r="AJ104" s="43"/>
      <c r="AK104" s="43"/>
      <c r="AL104" s="43"/>
      <c r="AM104" s="687"/>
      <c r="AN104" s="43"/>
      <c r="AO104" s="43"/>
      <c r="AP104" s="43"/>
      <c r="AQ104" s="43"/>
      <c r="AR104" s="43"/>
      <c r="AS104" s="43"/>
      <c r="AT104" s="121"/>
      <c r="AU104" s="92"/>
      <c r="AV104" s="92"/>
      <c r="AW104" s="113"/>
      <c r="AX104" s="113"/>
      <c r="AY104" s="113"/>
      <c r="AZ104" s="113"/>
      <c r="BA104" s="43"/>
      <c r="BB104" s="1"/>
      <c r="BC104" s="1"/>
      <c r="BF104" s="559"/>
      <c r="BG104" s="559"/>
      <c r="BH104" s="559"/>
      <c r="BI104" s="559"/>
      <c r="BJ104" s="559"/>
      <c r="BK104" s="559"/>
      <c r="BL104" s="548"/>
      <c r="BM104" s="548"/>
      <c r="BN104" s="548"/>
      <c r="BO104" s="548"/>
      <c r="BP104" s="548"/>
      <c r="BQ104" s="626"/>
      <c r="BR104" s="626"/>
      <c r="BS104" s="626"/>
      <c r="BT104" s="626"/>
      <c r="BU104" s="626"/>
      <c r="BV104" s="626"/>
      <c r="BW104" s="626"/>
      <c r="BX104" s="626"/>
      <c r="BY104" s="626"/>
      <c r="BZ104" s="626"/>
      <c r="CA104" s="626"/>
      <c r="CB104" s="626"/>
      <c r="CC104" s="626"/>
      <c r="CD104" s="626"/>
      <c r="CE104" s="626"/>
      <c r="CF104" s="626"/>
      <c r="CG104" s="626"/>
      <c r="CH104" s="626"/>
    </row>
    <row r="105" spans="1:86" s="16" customFormat="1" ht="14.5" customHeight="1">
      <c r="A105" s="85"/>
      <c r="B105" s="85"/>
      <c r="C105" s="1"/>
      <c r="D105" s="43"/>
      <c r="E105" s="587"/>
      <c r="F105" s="564"/>
      <c r="G105" s="43"/>
      <c r="H105" s="43"/>
      <c r="I105" s="43"/>
      <c r="J105" s="43"/>
      <c r="K105" s="43"/>
      <c r="L105" s="43"/>
      <c r="M105" s="113"/>
      <c r="N105" s="114"/>
      <c r="O105" s="43"/>
      <c r="P105" s="1"/>
      <c r="Q105" s="1"/>
      <c r="R105" s="1"/>
      <c r="S105" s="1"/>
      <c r="T105" s="43"/>
      <c r="U105" s="43"/>
      <c r="V105" s="43"/>
      <c r="W105" s="78"/>
      <c r="X105" s="43"/>
      <c r="Y105" s="43"/>
      <c r="Z105" s="43"/>
      <c r="AA105" s="43"/>
      <c r="AB105" s="43"/>
      <c r="AC105" s="43"/>
      <c r="AD105" s="43"/>
      <c r="AE105" s="43"/>
      <c r="AF105" s="43"/>
      <c r="AG105" s="43"/>
      <c r="AH105" s="43"/>
      <c r="AI105" s="43"/>
      <c r="AJ105" s="43"/>
      <c r="AK105" s="43"/>
      <c r="AL105" s="43"/>
      <c r="AM105" s="687"/>
      <c r="AN105" s="43"/>
      <c r="AO105" s="43"/>
      <c r="AP105" s="43"/>
      <c r="AQ105" s="43"/>
      <c r="AR105" s="43"/>
      <c r="AS105" s="43"/>
      <c r="AT105" s="121"/>
      <c r="AU105" s="92"/>
      <c r="AV105" s="92"/>
      <c r="AW105" s="113"/>
      <c r="AX105" s="113"/>
      <c r="AY105" s="113"/>
      <c r="AZ105" s="113"/>
      <c r="BA105" s="43"/>
      <c r="BB105" s="1"/>
      <c r="BC105" s="1"/>
      <c r="BF105" s="559"/>
      <c r="BG105" s="559"/>
      <c r="BH105" s="559"/>
      <c r="BI105" s="559"/>
      <c r="BJ105" s="559"/>
      <c r="BK105" s="559"/>
      <c r="BL105" s="548"/>
      <c r="BM105" s="548"/>
      <c r="BN105" s="548"/>
      <c r="BO105" s="548"/>
      <c r="BP105" s="548"/>
      <c r="BQ105" s="626"/>
      <c r="BR105" s="626"/>
      <c r="BS105" s="626"/>
      <c r="BT105" s="626"/>
      <c r="BU105" s="626"/>
      <c r="BV105" s="626"/>
      <c r="BW105" s="626"/>
      <c r="BX105" s="626"/>
      <c r="BY105" s="626"/>
      <c r="BZ105" s="626"/>
      <c r="CA105" s="626"/>
      <c r="CB105" s="626"/>
      <c r="CC105" s="626"/>
      <c r="CD105" s="626"/>
      <c r="CE105" s="626"/>
      <c r="CF105" s="626"/>
      <c r="CG105" s="626"/>
      <c r="CH105" s="626"/>
    </row>
    <row r="106" spans="1:86" s="16" customFormat="1" ht="14.5" customHeight="1">
      <c r="A106" s="85"/>
      <c r="B106" s="85"/>
      <c r="C106" s="1"/>
      <c r="D106" s="43"/>
      <c r="E106" s="587"/>
      <c r="F106" s="564"/>
      <c r="G106" s="43"/>
      <c r="H106" s="43"/>
      <c r="I106" s="43"/>
      <c r="J106" s="43"/>
      <c r="K106" s="43"/>
      <c r="L106" s="43"/>
      <c r="M106" s="113"/>
      <c r="N106" s="114"/>
      <c r="O106" s="43"/>
      <c r="P106" s="1"/>
      <c r="Q106" s="1"/>
      <c r="R106" s="1"/>
      <c r="S106" s="1"/>
      <c r="T106" s="43"/>
      <c r="U106" s="43"/>
      <c r="V106" s="43"/>
      <c r="W106" s="43"/>
      <c r="X106" s="43"/>
      <c r="Y106" s="43"/>
      <c r="Z106" s="43"/>
      <c r="AA106" s="43"/>
      <c r="AB106" s="43"/>
      <c r="AC106" s="43"/>
      <c r="AD106" s="43"/>
      <c r="AE106" s="43"/>
      <c r="AF106" s="43"/>
      <c r="AG106" s="43"/>
      <c r="AH106" s="43"/>
      <c r="AI106" s="43"/>
      <c r="AJ106" s="43"/>
      <c r="AK106" s="43"/>
      <c r="AL106" s="43"/>
      <c r="AM106" s="687"/>
      <c r="AN106" s="43"/>
      <c r="AO106" s="43"/>
      <c r="AP106" s="43"/>
      <c r="AQ106" s="43"/>
      <c r="AR106" s="43"/>
      <c r="AS106" s="43"/>
      <c r="AT106" s="43"/>
      <c r="AU106" s="43"/>
      <c r="AV106" s="43"/>
      <c r="AW106" s="43"/>
      <c r="AX106" s="43"/>
      <c r="AY106" s="43"/>
      <c r="AZ106" s="9"/>
      <c r="BA106" s="43"/>
      <c r="BB106" s="1"/>
      <c r="BC106" s="1"/>
      <c r="BF106" s="559" t="str">
        <f>AU121</f>
        <v/>
      </c>
      <c r="BG106" s="559"/>
      <c r="BH106" s="559">
        <f t="shared" ref="BH106" si="4">IF(BF106="✔",1,0)</f>
        <v>0</v>
      </c>
      <c r="BI106" s="559"/>
      <c r="BJ106" s="559" t="s">
        <v>91</v>
      </c>
      <c r="BK106" s="559"/>
      <c r="BL106" s="548" t="str">
        <f>AW121</f>
        <v>停止</v>
      </c>
      <c r="BM106" s="548"/>
      <c r="BN106" s="548"/>
      <c r="BO106" s="548"/>
      <c r="BP106" s="548"/>
      <c r="BQ106" s="735" t="str">
        <f>"①スカラＡＣで"&amp;AP64&amp;"始期「退学」処理　②この異動願を印刷し機構へ送付してください。"</f>
        <v>①スカラＡＣで　  　年　  　 月始期「退学」処理　②この異動願を印刷し機構へ送付してください。</v>
      </c>
      <c r="BR106" s="626"/>
      <c r="BS106" s="626"/>
      <c r="BT106" s="626"/>
      <c r="BU106" s="626"/>
      <c r="BV106" s="626"/>
      <c r="BW106" s="626"/>
      <c r="BX106" s="626"/>
      <c r="BY106" s="626"/>
      <c r="BZ106" s="626"/>
      <c r="CA106" s="626"/>
      <c r="CB106" s="626"/>
      <c r="CC106" s="626"/>
      <c r="CD106" s="626"/>
      <c r="CE106" s="626"/>
      <c r="CF106" s="626"/>
      <c r="CG106" s="626"/>
      <c r="CH106" s="626"/>
    </row>
    <row r="107" spans="1:86" s="16" customFormat="1" ht="14.5" customHeight="1" thickBot="1">
      <c r="A107" s="17">
        <f>IF(B107="✔",1,0)</f>
        <v>0</v>
      </c>
      <c r="B107" s="85"/>
      <c r="C107" s="1"/>
      <c r="D107" s="1181" t="s">
        <v>124</v>
      </c>
      <c r="E107" s="1181"/>
      <c r="F107" s="1181"/>
      <c r="G107" s="1181"/>
      <c r="H107" s="1181"/>
      <c r="I107" s="1181"/>
      <c r="J107" s="1181"/>
      <c r="K107" s="1181"/>
      <c r="L107" s="1181"/>
      <c r="M107" s="1181"/>
      <c r="N107" s="1181"/>
      <c r="O107" s="1181"/>
      <c r="P107" s="1"/>
      <c r="Q107" s="1"/>
      <c r="R107" s="1"/>
      <c r="S107" s="1"/>
      <c r="T107" s="1182"/>
      <c r="U107" s="1182"/>
      <c r="V107" s="1182"/>
      <c r="W107" s="1182"/>
      <c r="X107" s="1182"/>
      <c r="Y107" s="1182"/>
      <c r="Z107" s="1182"/>
      <c r="AA107" s="1182"/>
      <c r="AB107" s="1182"/>
      <c r="AC107" s="122"/>
      <c r="AD107" s="43"/>
      <c r="AE107" s="43"/>
      <c r="AF107" s="43"/>
      <c r="AG107" s="43"/>
      <c r="AH107" s="43"/>
      <c r="AI107" s="43"/>
      <c r="AJ107" s="43"/>
      <c r="AK107" s="43"/>
      <c r="AL107" s="267"/>
      <c r="AM107" s="688"/>
      <c r="AN107" s="43"/>
      <c r="AO107" s="43"/>
      <c r="AP107" s="43"/>
      <c r="AQ107" s="43"/>
      <c r="AR107" s="43"/>
      <c r="AS107" s="43"/>
      <c r="AT107" s="43"/>
      <c r="AU107" s="43"/>
      <c r="AV107" s="43"/>
      <c r="AW107" s="43"/>
      <c r="AX107" s="43"/>
      <c r="AY107" s="43"/>
      <c r="AZ107" s="9"/>
      <c r="BA107" s="43"/>
      <c r="BB107" s="1"/>
      <c r="BC107" s="1"/>
      <c r="BF107" s="559"/>
      <c r="BG107" s="559"/>
      <c r="BH107" s="559"/>
      <c r="BI107" s="559"/>
      <c r="BJ107" s="559"/>
      <c r="BK107" s="559"/>
      <c r="BL107" s="548"/>
      <c r="BM107" s="548"/>
      <c r="BN107" s="548"/>
      <c r="BO107" s="548"/>
      <c r="BP107" s="548"/>
      <c r="BQ107" s="626"/>
      <c r="BR107" s="626"/>
      <c r="BS107" s="626"/>
      <c r="BT107" s="626"/>
      <c r="BU107" s="626"/>
      <c r="BV107" s="626"/>
      <c r="BW107" s="626"/>
      <c r="BX107" s="626"/>
      <c r="BY107" s="626"/>
      <c r="BZ107" s="626"/>
      <c r="CA107" s="626"/>
      <c r="CB107" s="626"/>
      <c r="CC107" s="626"/>
      <c r="CD107" s="626"/>
      <c r="CE107" s="626"/>
      <c r="CF107" s="626"/>
      <c r="CG107" s="626"/>
      <c r="CH107" s="626"/>
    </row>
    <row r="108" spans="1:86" s="16" customFormat="1" ht="14.5" customHeight="1" thickTop="1" thickBot="1">
      <c r="A108" s="17"/>
      <c r="B108" s="389">
        <f>IF(C108="✔",1,0)</f>
        <v>0</v>
      </c>
      <c r="C108" s="654" t="str">
        <f>IF(OR(AW173&lt;&gt;0,'③認定報告（学校入力用）'!B45=""),"",'③認定報告（学校入力用）'!B45)</f>
        <v/>
      </c>
      <c r="D108" s="872" t="s">
        <v>72</v>
      </c>
      <c r="E108" s="872"/>
      <c r="F108" s="1143" t="s">
        <v>53</v>
      </c>
      <c r="G108" s="1143"/>
      <c r="H108" s="1143"/>
      <c r="I108" s="1143"/>
      <c r="J108" s="1143"/>
      <c r="K108" s="1143"/>
      <c r="L108" s="1143"/>
      <c r="M108" s="1143"/>
      <c r="N108" s="1143"/>
      <c r="O108" s="1159" t="s">
        <v>76</v>
      </c>
      <c r="P108" s="44" t="s">
        <v>66</v>
      </c>
      <c r="Q108" s="44"/>
      <c r="R108" s="44"/>
      <c r="S108" s="609" t="str">
        <f>IF(OR(AW173&lt;&gt;0,'③認定報告（学校入力用）'!R45=""),"",'③認定報告（学校入力用）'!R45)</f>
        <v/>
      </c>
      <c r="T108" s="1194" t="s">
        <v>236</v>
      </c>
      <c r="U108" s="1194"/>
      <c r="V108" s="1194"/>
      <c r="W108" s="1194"/>
      <c r="X108" s="1194"/>
      <c r="Y108" s="1194"/>
      <c r="Z108" s="1194"/>
      <c r="AA108" s="1194"/>
      <c r="AB108" s="1194"/>
      <c r="AC108" s="45" t="s">
        <v>66</v>
      </c>
      <c r="AD108" s="45"/>
      <c r="AE108" s="45"/>
      <c r="AF108" s="1196" t="str">
        <f>IF(OR(AW173&lt;&gt;0,'③認定報告（学校入力用）'!AE45=""),"",'③認定報告（学校入力用）'!AE45)</f>
        <v/>
      </c>
      <c r="AG108" s="1199" t="s">
        <v>126</v>
      </c>
      <c r="AH108" s="1200"/>
      <c r="AI108" s="1200"/>
      <c r="AJ108" s="1200"/>
      <c r="AK108" s="1200"/>
      <c r="AL108" s="1200"/>
      <c r="AM108" s="1200"/>
      <c r="AN108" s="1200"/>
      <c r="AO108" s="1200"/>
      <c r="AP108" s="1200"/>
      <c r="AQ108" s="1201"/>
      <c r="AR108" s="739" t="s">
        <v>66</v>
      </c>
      <c r="AS108" s="1175"/>
      <c r="AT108" s="670"/>
      <c r="AU108" s="1171" t="str">
        <f>IF(OR(AW184&lt;&gt;0,'③認定報告（学校入力用）'!AS45=""),"",'③認定報告（学校入力用）'!AS45)</f>
        <v/>
      </c>
      <c r="AV108" s="1172"/>
      <c r="AW108" s="725" t="s">
        <v>200</v>
      </c>
      <c r="AX108" s="847"/>
      <c r="AY108" s="847"/>
      <c r="AZ108" s="847"/>
      <c r="BA108" s="848"/>
      <c r="BB108" s="1"/>
      <c r="BC108" s="1"/>
      <c r="BF108" s="559"/>
      <c r="BG108" s="559"/>
      <c r="BH108" s="559"/>
      <c r="BI108" s="559"/>
      <c r="BJ108" s="559"/>
      <c r="BK108" s="559"/>
      <c r="BL108" s="548"/>
      <c r="BM108" s="548"/>
      <c r="BN108" s="548"/>
      <c r="BO108" s="548"/>
      <c r="BP108" s="548"/>
      <c r="BQ108" s="626"/>
      <c r="BR108" s="626"/>
      <c r="BS108" s="626"/>
      <c r="BT108" s="626"/>
      <c r="BU108" s="626"/>
      <c r="BV108" s="626"/>
      <c r="BW108" s="626"/>
      <c r="BX108" s="626"/>
      <c r="BY108" s="626"/>
      <c r="BZ108" s="626"/>
      <c r="CA108" s="626"/>
      <c r="CB108" s="626"/>
      <c r="CC108" s="626"/>
      <c r="CD108" s="626"/>
      <c r="CE108" s="626"/>
      <c r="CF108" s="626"/>
      <c r="CG108" s="626"/>
      <c r="CH108" s="626"/>
    </row>
    <row r="109" spans="1:86" s="16" customFormat="1" ht="14.5" customHeight="1" thickTop="1" thickBot="1">
      <c r="A109" s="17"/>
      <c r="B109" s="389"/>
      <c r="C109" s="655"/>
      <c r="D109" s="873"/>
      <c r="E109" s="873"/>
      <c r="F109" s="813"/>
      <c r="G109" s="813"/>
      <c r="H109" s="813"/>
      <c r="I109" s="813"/>
      <c r="J109" s="813"/>
      <c r="K109" s="813"/>
      <c r="L109" s="813"/>
      <c r="M109" s="813"/>
      <c r="N109" s="813"/>
      <c r="O109" s="1160"/>
      <c r="P109" s="46" t="s">
        <v>79</v>
      </c>
      <c r="Q109" s="46"/>
      <c r="R109" s="47"/>
      <c r="S109" s="686"/>
      <c r="T109" s="1195"/>
      <c r="U109" s="1195"/>
      <c r="V109" s="1195"/>
      <c r="W109" s="1195"/>
      <c r="X109" s="1195"/>
      <c r="Y109" s="1195"/>
      <c r="Z109" s="1195"/>
      <c r="AA109" s="1195"/>
      <c r="AB109" s="1195"/>
      <c r="AC109" s="48" t="s">
        <v>65</v>
      </c>
      <c r="AD109" s="46"/>
      <c r="AE109" s="46"/>
      <c r="AF109" s="1197"/>
      <c r="AG109" s="828"/>
      <c r="AH109" s="533"/>
      <c r="AI109" s="533"/>
      <c r="AJ109" s="533"/>
      <c r="AK109" s="533"/>
      <c r="AL109" s="533"/>
      <c r="AM109" s="533"/>
      <c r="AN109" s="533"/>
      <c r="AO109" s="533"/>
      <c r="AP109" s="533"/>
      <c r="AQ109" s="1141"/>
      <c r="AR109" s="1176" t="s">
        <v>79</v>
      </c>
      <c r="AS109" s="1177"/>
      <c r="AT109" s="734"/>
      <c r="AU109" s="888"/>
      <c r="AV109" s="1173"/>
      <c r="AW109" s="849"/>
      <c r="AX109" s="850"/>
      <c r="AY109" s="850"/>
      <c r="AZ109" s="850"/>
      <c r="BA109" s="851"/>
      <c r="BB109" s="1"/>
      <c r="BC109" s="1"/>
      <c r="BF109" s="559"/>
      <c r="BG109" s="559"/>
      <c r="BH109" s="559"/>
      <c r="BI109" s="559"/>
      <c r="BJ109" s="559"/>
      <c r="BK109" s="559"/>
      <c r="BL109" s="548"/>
      <c r="BM109" s="548"/>
      <c r="BN109" s="548"/>
      <c r="BO109" s="548"/>
      <c r="BP109" s="548"/>
      <c r="BQ109" s="626"/>
      <c r="BR109" s="626"/>
      <c r="BS109" s="626"/>
      <c r="BT109" s="626"/>
      <c r="BU109" s="626"/>
      <c r="BV109" s="626"/>
      <c r="BW109" s="626"/>
      <c r="BX109" s="626"/>
      <c r="BY109" s="626"/>
      <c r="BZ109" s="626"/>
      <c r="CA109" s="626"/>
      <c r="CB109" s="626"/>
      <c r="CC109" s="626"/>
      <c r="CD109" s="626"/>
      <c r="CE109" s="626"/>
      <c r="CF109" s="626"/>
      <c r="CG109" s="626"/>
      <c r="CH109" s="626"/>
    </row>
    <row r="110" spans="1:86" s="16" customFormat="1" ht="14.5" customHeight="1">
      <c r="A110" s="17"/>
      <c r="B110" s="389"/>
      <c r="C110" s="655"/>
      <c r="D110" s="873"/>
      <c r="E110" s="873"/>
      <c r="F110" s="813"/>
      <c r="G110" s="813"/>
      <c r="H110" s="813"/>
      <c r="I110" s="813"/>
      <c r="J110" s="813"/>
      <c r="K110" s="813"/>
      <c r="L110" s="813"/>
      <c r="M110" s="813"/>
      <c r="N110" s="813"/>
      <c r="O110" s="1160"/>
      <c r="P110" s="1"/>
      <c r="Q110" s="1"/>
      <c r="R110" s="389">
        <f>IF(S110="✔",1,0)</f>
        <v>0</v>
      </c>
      <c r="S110" s="615" t="str">
        <f>IF(OR(AW173&lt;&gt;0,'③認定報告（学校入力用）'!R47=""),"",'③認定報告（学校入力用）'!R47)</f>
        <v/>
      </c>
      <c r="T110" s="798" t="s">
        <v>49</v>
      </c>
      <c r="U110" s="798"/>
      <c r="V110" s="799"/>
      <c r="W110" s="801" t="s">
        <v>77</v>
      </c>
      <c r="X110" s="802"/>
      <c r="Y110" s="802"/>
      <c r="Z110" s="802"/>
      <c r="AA110" s="803"/>
      <c r="AB110" s="1178" t="s">
        <v>80</v>
      </c>
      <c r="AC110" s="43"/>
      <c r="AD110" s="43"/>
      <c r="AE110" s="127">
        <f>IF(AF108="✔",1,0)</f>
        <v>0</v>
      </c>
      <c r="AF110" s="1198"/>
      <c r="AG110" s="830"/>
      <c r="AH110" s="831"/>
      <c r="AI110" s="831"/>
      <c r="AJ110" s="831"/>
      <c r="AK110" s="831"/>
      <c r="AL110" s="831"/>
      <c r="AM110" s="831"/>
      <c r="AN110" s="831"/>
      <c r="AO110" s="831"/>
      <c r="AP110" s="831"/>
      <c r="AQ110" s="1142"/>
      <c r="AU110" s="888"/>
      <c r="AV110" s="1173"/>
      <c r="AW110" s="849"/>
      <c r="AX110" s="850"/>
      <c r="AY110" s="850"/>
      <c r="AZ110" s="850"/>
      <c r="BA110" s="851"/>
      <c r="BB110" s="1"/>
      <c r="BC110" s="1"/>
      <c r="BF110" s="559"/>
      <c r="BG110" s="559"/>
      <c r="BH110" s="559"/>
      <c r="BI110" s="559"/>
      <c r="BJ110" s="559"/>
      <c r="BK110" s="559"/>
      <c r="BL110" s="548"/>
      <c r="BM110" s="548"/>
      <c r="BN110" s="548"/>
      <c r="BO110" s="548"/>
      <c r="BP110" s="548"/>
      <c r="BQ110" s="626"/>
      <c r="BR110" s="626"/>
      <c r="BS110" s="626"/>
      <c r="BT110" s="626"/>
      <c r="BU110" s="626"/>
      <c r="BV110" s="626"/>
      <c r="BW110" s="626"/>
      <c r="BX110" s="626"/>
      <c r="BY110" s="626"/>
      <c r="BZ110" s="626"/>
      <c r="CA110" s="626"/>
      <c r="CB110" s="626"/>
      <c r="CC110" s="626"/>
      <c r="CD110" s="626"/>
      <c r="CE110" s="626"/>
      <c r="CF110" s="626"/>
      <c r="CG110" s="626"/>
      <c r="CH110" s="626"/>
    </row>
    <row r="111" spans="1:86" s="16" customFormat="1" ht="14.5" customHeight="1" thickBot="1">
      <c r="A111" s="17">
        <f t="shared" ref="A111" si="5">IF(B111="✔",1,0)</f>
        <v>0</v>
      </c>
      <c r="B111" s="389"/>
      <c r="C111" s="655"/>
      <c r="D111" s="873"/>
      <c r="E111" s="873"/>
      <c r="F111" s="813"/>
      <c r="G111" s="813"/>
      <c r="H111" s="813"/>
      <c r="I111" s="813"/>
      <c r="J111" s="813"/>
      <c r="K111" s="813"/>
      <c r="L111" s="813"/>
      <c r="M111" s="813"/>
      <c r="N111" s="813"/>
      <c r="O111" s="1160"/>
      <c r="P111" s="1"/>
      <c r="Q111" s="1"/>
      <c r="R111" s="389"/>
      <c r="S111" s="616"/>
      <c r="T111" s="775"/>
      <c r="U111" s="775"/>
      <c r="V111" s="800"/>
      <c r="W111" s="804"/>
      <c r="X111" s="805"/>
      <c r="Y111" s="805"/>
      <c r="Z111" s="805"/>
      <c r="AA111" s="806"/>
      <c r="AB111" s="1179"/>
      <c r="AC111" s="43"/>
      <c r="AD111" s="43"/>
      <c r="AE111" s="812">
        <f>IF(AF111="✔",1,0)</f>
        <v>0</v>
      </c>
      <c r="AF111" s="1206" t="str">
        <f>IF(OR(AW173&lt;&gt;0,'③認定報告（学校入力用）'!AE48=""),"",'③認定報告（学校入力用）'!AE48)</f>
        <v/>
      </c>
      <c r="AG111" s="825" t="s">
        <v>127</v>
      </c>
      <c r="AH111" s="826"/>
      <c r="AI111" s="826"/>
      <c r="AJ111" s="826"/>
      <c r="AK111" s="826"/>
      <c r="AL111" s="826"/>
      <c r="AM111" s="826"/>
      <c r="AN111" s="826"/>
      <c r="AO111" s="826"/>
      <c r="AP111" s="826"/>
      <c r="AQ111" s="1140"/>
      <c r="AR111" s="119"/>
      <c r="AS111" s="43"/>
      <c r="AT111" s="116"/>
      <c r="AU111" s="890"/>
      <c r="AV111" s="1174"/>
      <c r="AW111" s="852"/>
      <c r="AX111" s="853"/>
      <c r="AY111" s="853"/>
      <c r="AZ111" s="853"/>
      <c r="BA111" s="854"/>
      <c r="BB111" s="1"/>
      <c r="BC111" s="1"/>
      <c r="BF111" s="559" t="str">
        <f>AU125</f>
        <v/>
      </c>
      <c r="BG111" s="559"/>
      <c r="BH111" s="559">
        <f t="shared" ref="BH111" si="6">IF(BF111="✔",1,0)</f>
        <v>0</v>
      </c>
      <c r="BI111" s="559"/>
      <c r="BJ111" s="559" t="s">
        <v>92</v>
      </c>
      <c r="BK111" s="559"/>
      <c r="BL111" s="548" t="str">
        <f>AW125</f>
        <v>警告</v>
      </c>
      <c r="BM111" s="548"/>
      <c r="BN111" s="548"/>
      <c r="BO111" s="548"/>
      <c r="BP111" s="548"/>
      <c r="BQ111" s="735" t="str">
        <f>"①スカラＡＣで"&amp;AP64&amp;"始期「退学」処理　②この異動願を印刷し機構へ送付してください。"</f>
        <v>①スカラＡＣで　  　年　  　 月始期「退学」処理　②この異動願を印刷し機構へ送付してください。</v>
      </c>
      <c r="BR111" s="626"/>
      <c r="BS111" s="626"/>
      <c r="BT111" s="626"/>
      <c r="BU111" s="626"/>
      <c r="BV111" s="626"/>
      <c r="BW111" s="626"/>
      <c r="BX111" s="626"/>
      <c r="BY111" s="626"/>
      <c r="BZ111" s="626"/>
      <c r="CA111" s="626"/>
      <c r="CB111" s="626"/>
      <c r="CC111" s="626"/>
      <c r="CD111" s="626"/>
      <c r="CE111" s="626"/>
      <c r="CF111" s="626"/>
      <c r="CG111" s="626"/>
      <c r="CH111" s="626"/>
    </row>
    <row r="112" spans="1:86" s="16" customFormat="1" ht="14.5" customHeight="1">
      <c r="A112" s="17"/>
      <c r="B112" s="389">
        <f t="shared" ref="B112" si="7">IF(C112="✔",1,0)</f>
        <v>0</v>
      </c>
      <c r="C112" s="776" t="str">
        <f>IF(OR(AW173&lt;&gt;0,'③認定報告（学校入力用）'!B49=""),"",'③認定報告（学校入力用）'!B49)</f>
        <v/>
      </c>
      <c r="D112" s="873" t="s">
        <v>73</v>
      </c>
      <c r="E112" s="1148"/>
      <c r="F112" s="813" t="s">
        <v>52</v>
      </c>
      <c r="G112" s="813"/>
      <c r="H112" s="813"/>
      <c r="I112" s="813"/>
      <c r="J112" s="813"/>
      <c r="K112" s="813"/>
      <c r="L112" s="813"/>
      <c r="M112" s="813"/>
      <c r="N112" s="813"/>
      <c r="O112" s="1160"/>
      <c r="P112" s="1"/>
      <c r="Q112" s="1"/>
      <c r="R112" s="389"/>
      <c r="S112" s="616"/>
      <c r="T112" s="775"/>
      <c r="U112" s="775"/>
      <c r="V112" s="800"/>
      <c r="W112" s="807"/>
      <c r="X112" s="808"/>
      <c r="Y112" s="808"/>
      <c r="Z112" s="808"/>
      <c r="AA112" s="809"/>
      <c r="AB112" s="1179"/>
      <c r="AC112" s="43"/>
      <c r="AD112" s="43"/>
      <c r="AE112" s="812"/>
      <c r="AF112" s="1197"/>
      <c r="AG112" s="828"/>
      <c r="AH112" s="533"/>
      <c r="AI112" s="533"/>
      <c r="AJ112" s="533"/>
      <c r="AK112" s="533"/>
      <c r="AL112" s="533"/>
      <c r="AM112" s="533"/>
      <c r="AN112" s="533"/>
      <c r="AO112" s="533"/>
      <c r="AP112" s="533"/>
      <c r="AQ112" s="1141"/>
      <c r="AR112" s="43"/>
      <c r="AS112" s="43"/>
      <c r="AT112" s="43"/>
      <c r="AU112" s="78"/>
      <c r="AV112" s="78"/>
      <c r="AW112" s="43"/>
      <c r="AX112" s="43"/>
      <c r="AY112" s="43"/>
      <c r="AZ112" s="43"/>
      <c r="BA112" s="43"/>
      <c r="BB112" s="1"/>
      <c r="BC112" s="1"/>
      <c r="BF112" s="559"/>
      <c r="BG112" s="559"/>
      <c r="BH112" s="559"/>
      <c r="BI112" s="559"/>
      <c r="BJ112" s="559"/>
      <c r="BK112" s="559"/>
      <c r="BL112" s="548"/>
      <c r="BM112" s="548"/>
      <c r="BN112" s="548"/>
      <c r="BO112" s="548"/>
      <c r="BP112" s="548"/>
      <c r="BQ112" s="626"/>
      <c r="BR112" s="626"/>
      <c r="BS112" s="626"/>
      <c r="BT112" s="626"/>
      <c r="BU112" s="626"/>
      <c r="BV112" s="626"/>
      <c r="BW112" s="626"/>
      <c r="BX112" s="626"/>
      <c r="BY112" s="626"/>
      <c r="BZ112" s="626"/>
      <c r="CA112" s="626"/>
      <c r="CB112" s="626"/>
      <c r="CC112" s="626"/>
      <c r="CD112" s="626"/>
      <c r="CE112" s="626"/>
      <c r="CF112" s="626"/>
      <c r="CG112" s="626"/>
      <c r="CH112" s="626"/>
    </row>
    <row r="113" spans="1:86" s="16" customFormat="1" ht="14.5" customHeight="1" thickBot="1">
      <c r="A113" s="17"/>
      <c r="B113" s="389"/>
      <c r="C113" s="777"/>
      <c r="D113" s="1148"/>
      <c r="E113" s="1148"/>
      <c r="F113" s="813"/>
      <c r="G113" s="813"/>
      <c r="H113" s="813"/>
      <c r="I113" s="813"/>
      <c r="J113" s="813"/>
      <c r="K113" s="813"/>
      <c r="L113" s="813"/>
      <c r="M113" s="813"/>
      <c r="N113" s="813"/>
      <c r="O113" s="1160"/>
      <c r="P113" s="1"/>
      <c r="Q113" s="1"/>
      <c r="R113" s="389">
        <f>IF(S113="✔",1,0)</f>
        <v>0</v>
      </c>
      <c r="S113" s="616" t="str">
        <f>IF(OR(AW173&lt;&gt;0,'③認定報告（学校入力用）'!R50=""),"",'③認定報告（学校入力用）'!R50)</f>
        <v/>
      </c>
      <c r="T113" s="775" t="s">
        <v>50</v>
      </c>
      <c r="U113" s="775"/>
      <c r="V113" s="800"/>
      <c r="W113" s="863" t="s">
        <v>78</v>
      </c>
      <c r="X113" s="864"/>
      <c r="Y113" s="864"/>
      <c r="Z113" s="864"/>
      <c r="AA113" s="865"/>
      <c r="AB113" s="1179"/>
      <c r="AC113" s="43"/>
      <c r="AD113" s="43"/>
      <c r="AE113" s="812"/>
      <c r="AF113" s="1207"/>
      <c r="AG113" s="1208"/>
      <c r="AH113" s="868"/>
      <c r="AI113" s="868"/>
      <c r="AJ113" s="868"/>
      <c r="AK113" s="868"/>
      <c r="AL113" s="868"/>
      <c r="AM113" s="868"/>
      <c r="AN113" s="868"/>
      <c r="AO113" s="868"/>
      <c r="AP113" s="868"/>
      <c r="AQ113" s="1209"/>
      <c r="AR113" s="43"/>
      <c r="AS113" s="43"/>
      <c r="AT113" s="43"/>
      <c r="AU113" s="78"/>
      <c r="AV113" s="78"/>
      <c r="AW113" s="43"/>
      <c r="AX113" s="43"/>
      <c r="AY113" s="43"/>
      <c r="AZ113" s="43"/>
      <c r="BA113" s="43"/>
      <c r="BB113" s="1"/>
      <c r="BC113" s="1"/>
      <c r="BF113" s="559"/>
      <c r="BG113" s="559"/>
      <c r="BH113" s="559"/>
      <c r="BI113" s="559"/>
      <c r="BJ113" s="559"/>
      <c r="BK113" s="559"/>
      <c r="BL113" s="548"/>
      <c r="BM113" s="548"/>
      <c r="BN113" s="548"/>
      <c r="BO113" s="548"/>
      <c r="BP113" s="548"/>
      <c r="BQ113" s="626"/>
      <c r="BR113" s="626"/>
      <c r="BS113" s="626"/>
      <c r="BT113" s="626"/>
      <c r="BU113" s="626"/>
      <c r="BV113" s="626"/>
      <c r="BW113" s="626"/>
      <c r="BX113" s="626"/>
      <c r="BY113" s="626"/>
      <c r="BZ113" s="626"/>
      <c r="CA113" s="626"/>
      <c r="CB113" s="626"/>
      <c r="CC113" s="626"/>
      <c r="CD113" s="626"/>
      <c r="CE113" s="626"/>
      <c r="CF113" s="626"/>
      <c r="CG113" s="626"/>
      <c r="CH113" s="626"/>
    </row>
    <row r="114" spans="1:86" s="16" customFormat="1" ht="14.5" customHeight="1">
      <c r="A114" s="17"/>
      <c r="B114" s="389"/>
      <c r="C114" s="777"/>
      <c r="D114" s="1148"/>
      <c r="E114" s="1148"/>
      <c r="F114" s="813"/>
      <c r="G114" s="813"/>
      <c r="H114" s="813"/>
      <c r="I114" s="813"/>
      <c r="J114" s="813"/>
      <c r="K114" s="813"/>
      <c r="L114" s="813"/>
      <c r="M114" s="813"/>
      <c r="N114" s="813"/>
      <c r="O114" s="1160"/>
      <c r="P114" s="1"/>
      <c r="Q114" s="1"/>
      <c r="R114" s="389"/>
      <c r="S114" s="616"/>
      <c r="T114" s="775"/>
      <c r="U114" s="775"/>
      <c r="V114" s="800"/>
      <c r="W114" s="866"/>
      <c r="X114" s="533"/>
      <c r="Y114" s="533"/>
      <c r="Z114" s="533"/>
      <c r="AA114" s="829"/>
      <c r="AB114" s="1179"/>
      <c r="AC114" s="43"/>
      <c r="AD114" s="43"/>
      <c r="AE114" s="812">
        <f>AE110+AE111</f>
        <v>0</v>
      </c>
      <c r="AF114" s="1210" t="str">
        <f>IF(OR(AW173&lt;&gt;0,'③認定報告（学校入力用）'!AE51=""),"",'③認定報告（学校入力用）'!AE51)</f>
        <v/>
      </c>
      <c r="AG114" s="816" t="s">
        <v>239</v>
      </c>
      <c r="AH114" s="802"/>
      <c r="AI114" s="802"/>
      <c r="AJ114" s="802"/>
      <c r="AK114" s="802"/>
      <c r="AL114" s="802"/>
      <c r="AM114" s="802"/>
      <c r="AN114" s="802"/>
      <c r="AO114" s="802"/>
      <c r="AP114" s="802"/>
      <c r="AQ114" s="803"/>
      <c r="AR114" s="43"/>
      <c r="AS114" s="43"/>
      <c r="AT114" s="43"/>
      <c r="AU114" s="78"/>
      <c r="AV114" s="78"/>
      <c r="AW114" s="43"/>
      <c r="AX114" s="43"/>
      <c r="AY114" s="43"/>
      <c r="AZ114" s="43"/>
      <c r="BA114" s="43"/>
      <c r="BB114" s="1"/>
      <c r="BC114" s="1"/>
      <c r="BF114" s="559"/>
      <c r="BG114" s="559"/>
      <c r="BH114" s="559"/>
      <c r="BI114" s="559"/>
      <c r="BJ114" s="559"/>
      <c r="BK114" s="559"/>
      <c r="BL114" s="548"/>
      <c r="BM114" s="548"/>
      <c r="BN114" s="548"/>
      <c r="BO114" s="548"/>
      <c r="BP114" s="548"/>
      <c r="BQ114" s="626"/>
      <c r="BR114" s="626"/>
      <c r="BS114" s="626"/>
      <c r="BT114" s="626"/>
      <c r="BU114" s="626"/>
      <c r="BV114" s="626"/>
      <c r="BW114" s="626"/>
      <c r="BX114" s="626"/>
      <c r="BY114" s="626"/>
      <c r="BZ114" s="626"/>
      <c r="CA114" s="626"/>
      <c r="CB114" s="626"/>
      <c r="CC114" s="626"/>
      <c r="CD114" s="626"/>
      <c r="CE114" s="626"/>
      <c r="CF114" s="626"/>
      <c r="CG114" s="626"/>
      <c r="CH114" s="626"/>
    </row>
    <row r="115" spans="1:86" s="16" customFormat="1" ht="14.5" customHeight="1" thickBot="1">
      <c r="A115" s="17">
        <f t="shared" ref="A115" si="8">IF(B115="✔",1,0)</f>
        <v>0</v>
      </c>
      <c r="B115" s="389"/>
      <c r="C115" s="778"/>
      <c r="D115" s="1148"/>
      <c r="E115" s="1148"/>
      <c r="F115" s="813"/>
      <c r="G115" s="813"/>
      <c r="H115" s="813"/>
      <c r="I115" s="813"/>
      <c r="J115" s="813"/>
      <c r="K115" s="813"/>
      <c r="L115" s="813"/>
      <c r="M115" s="813"/>
      <c r="N115" s="813"/>
      <c r="O115" s="1160"/>
      <c r="P115" s="36"/>
      <c r="Q115" s="36"/>
      <c r="R115" s="389"/>
      <c r="S115" s="617"/>
      <c r="T115" s="810"/>
      <c r="U115" s="810"/>
      <c r="V115" s="811"/>
      <c r="W115" s="867"/>
      <c r="X115" s="868"/>
      <c r="Y115" s="868"/>
      <c r="Z115" s="868"/>
      <c r="AA115" s="869"/>
      <c r="AB115" s="1180"/>
      <c r="AC115" s="126" t="s">
        <v>111</v>
      </c>
      <c r="AD115" s="126" t="s">
        <v>110</v>
      </c>
      <c r="AE115" s="812"/>
      <c r="AF115" s="595"/>
      <c r="AG115" s="817"/>
      <c r="AH115" s="805"/>
      <c r="AI115" s="805"/>
      <c r="AJ115" s="805"/>
      <c r="AK115" s="805"/>
      <c r="AL115" s="805"/>
      <c r="AM115" s="805"/>
      <c r="AN115" s="805"/>
      <c r="AO115" s="805"/>
      <c r="AP115" s="805"/>
      <c r="AQ115" s="806"/>
      <c r="AR115" s="9"/>
      <c r="AS115" s="9"/>
      <c r="AT115" s="9"/>
      <c r="AU115" s="78"/>
      <c r="AV115" s="78"/>
      <c r="AW115" s="43"/>
      <c r="AX115" s="43"/>
      <c r="AY115" s="43"/>
      <c r="AZ115" s="43"/>
      <c r="BA115" s="9"/>
      <c r="BB115" s="36"/>
      <c r="BC115" s="1"/>
      <c r="BF115" s="559"/>
      <c r="BG115" s="559"/>
      <c r="BH115" s="697"/>
      <c r="BI115" s="697"/>
      <c r="BJ115" s="559"/>
      <c r="BK115" s="559"/>
      <c r="BL115" s="548"/>
      <c r="BM115" s="548"/>
      <c r="BN115" s="548"/>
      <c r="BO115" s="548"/>
      <c r="BP115" s="548"/>
      <c r="BQ115" s="626"/>
      <c r="BR115" s="626"/>
      <c r="BS115" s="626"/>
      <c r="BT115" s="626"/>
      <c r="BU115" s="626"/>
      <c r="BV115" s="626"/>
      <c r="BW115" s="626"/>
      <c r="BX115" s="626"/>
      <c r="BY115" s="626"/>
      <c r="BZ115" s="626"/>
      <c r="CA115" s="626"/>
      <c r="CB115" s="626"/>
      <c r="CC115" s="626"/>
      <c r="CD115" s="626"/>
      <c r="CE115" s="626"/>
      <c r="CF115" s="626"/>
      <c r="CG115" s="626"/>
      <c r="CH115" s="626"/>
    </row>
    <row r="116" spans="1:86" s="16" customFormat="1" ht="14.5" customHeight="1">
      <c r="A116" s="17"/>
      <c r="B116" s="389">
        <f t="shared" ref="B116" si="9">IF(C116="✔",1,0)</f>
        <v>0</v>
      </c>
      <c r="C116" s="776" t="str">
        <f>IF(OR(AW173&lt;&gt;0,'③認定報告（学校入力用）'!B53=""),"",'③認定報告（学校入力用）'!B53)</f>
        <v/>
      </c>
      <c r="D116" s="873" t="s">
        <v>74</v>
      </c>
      <c r="E116" s="1148"/>
      <c r="F116" s="813" t="s">
        <v>54</v>
      </c>
      <c r="G116" s="813"/>
      <c r="H116" s="813"/>
      <c r="I116" s="813"/>
      <c r="J116" s="813"/>
      <c r="K116" s="813"/>
      <c r="L116" s="813"/>
      <c r="M116" s="813"/>
      <c r="N116" s="813"/>
      <c r="O116" s="1160"/>
      <c r="P116" s="36"/>
      <c r="Q116" s="36"/>
      <c r="R116" s="702">
        <f>R110+R113</f>
        <v>0</v>
      </c>
      <c r="S116" s="36"/>
      <c r="T116" s="9"/>
      <c r="U116" s="9"/>
      <c r="V116" s="9"/>
      <c r="W116" s="710" t="s">
        <v>64</v>
      </c>
      <c r="X116" s="9"/>
      <c r="Y116" s="9"/>
      <c r="Z116" s="9"/>
      <c r="AA116" s="9"/>
      <c r="AB116" s="9"/>
      <c r="AC116" s="127" t="str">
        <f>IF(OR(S110="✔",S113="✔"),"","✔")</f>
        <v>✔</v>
      </c>
      <c r="AD116" s="127" t="str">
        <f>IF(S108="✔","","✔")</f>
        <v>✔</v>
      </c>
      <c r="AE116" s="812"/>
      <c r="AF116" s="1138"/>
      <c r="AG116" s="818"/>
      <c r="AH116" s="808"/>
      <c r="AI116" s="808"/>
      <c r="AJ116" s="808"/>
      <c r="AK116" s="808"/>
      <c r="AL116" s="808"/>
      <c r="AM116" s="808"/>
      <c r="AN116" s="808"/>
      <c r="AO116" s="808"/>
      <c r="AP116" s="808"/>
      <c r="AQ116" s="809"/>
      <c r="AR116" s="9"/>
      <c r="AS116" s="9"/>
      <c r="AT116" s="9"/>
      <c r="AU116" s="9"/>
      <c r="AV116" s="9"/>
      <c r="AW116" s="9"/>
      <c r="AX116" s="9"/>
      <c r="AY116" s="9"/>
      <c r="AZ116" s="43"/>
      <c r="BA116" s="9"/>
      <c r="BB116" s="36"/>
      <c r="BC116" s="1"/>
      <c r="BF116" s="822" t="str">
        <f>AU108</f>
        <v/>
      </c>
      <c r="BG116" s="559"/>
      <c r="BH116" s="559">
        <f>IF(BF116="✔",1,0)</f>
        <v>0</v>
      </c>
      <c r="BI116" s="559"/>
      <c r="BJ116" s="822" t="s">
        <v>224</v>
      </c>
      <c r="BK116" s="559"/>
      <c r="BL116" s="548" t="str">
        <f>AW108</f>
        <v>廃止（返還不要）</v>
      </c>
      <c r="BM116" s="548"/>
      <c r="BN116" s="548"/>
      <c r="BO116" s="548"/>
      <c r="BP116" s="548"/>
      <c r="BQ116" s="735" t="str">
        <f>"①スカラＡＣで"&amp;AP64&amp;"始期「廃止（返還不要）」処理　②この異動願を学校の定めた方法で保管してください。"</f>
        <v>①スカラＡＣで　  　年　  　 月始期「廃止（返還不要）」処理　②この異動願を学校の定めた方法で保管してください。</v>
      </c>
      <c r="BR116" s="626"/>
      <c r="BS116" s="626"/>
      <c r="BT116" s="626"/>
      <c r="BU116" s="626"/>
      <c r="BV116" s="626"/>
      <c r="BW116" s="626"/>
      <c r="BX116" s="626"/>
      <c r="BY116" s="626"/>
      <c r="BZ116" s="626"/>
      <c r="CA116" s="626"/>
      <c r="CB116" s="626"/>
      <c r="CC116" s="626"/>
      <c r="CD116" s="626"/>
      <c r="CE116" s="626"/>
      <c r="CF116" s="626"/>
      <c r="CG116" s="626"/>
      <c r="CH116" s="626"/>
    </row>
    <row r="117" spans="1:86" s="16" customFormat="1" ht="14.5" customHeight="1">
      <c r="A117" s="17"/>
      <c r="B117" s="389"/>
      <c r="C117" s="777"/>
      <c r="D117" s="1148"/>
      <c r="E117" s="1148"/>
      <c r="F117" s="813"/>
      <c r="G117" s="813"/>
      <c r="H117" s="813"/>
      <c r="I117" s="813"/>
      <c r="J117" s="813"/>
      <c r="K117" s="813"/>
      <c r="L117" s="813"/>
      <c r="M117" s="813"/>
      <c r="N117" s="813"/>
      <c r="O117" s="1160"/>
      <c r="P117" s="36"/>
      <c r="Q117" s="1"/>
      <c r="R117" s="702"/>
      <c r="S117" s="36"/>
      <c r="T117" s="78"/>
      <c r="U117" s="78"/>
      <c r="V117" s="78"/>
      <c r="W117" s="710"/>
      <c r="X117" s="43"/>
      <c r="Y117" s="43"/>
      <c r="Z117" s="43"/>
      <c r="AA117" s="43"/>
      <c r="AB117" s="43"/>
      <c r="AC117" s="43"/>
      <c r="AD117" s="43"/>
      <c r="AE117" s="9"/>
      <c r="AF117" s="9"/>
      <c r="AG117" s="9"/>
      <c r="AH117" s="9"/>
      <c r="AI117" s="9"/>
      <c r="AJ117" s="9"/>
      <c r="AK117" s="9"/>
      <c r="AL117" s="743" t="s">
        <v>240</v>
      </c>
      <c r="AM117" s="740" t="s">
        <v>66</v>
      </c>
      <c r="AN117" s="9"/>
      <c r="AO117" s="9"/>
      <c r="AP117" s="9"/>
      <c r="AQ117" s="9"/>
      <c r="AR117" s="9"/>
      <c r="AS117" s="9"/>
      <c r="AT117" s="9"/>
      <c r="AU117" s="9"/>
      <c r="AV117" s="113"/>
      <c r="AW117" s="113"/>
      <c r="AX117" s="113"/>
      <c r="AY117" s="113"/>
      <c r="AZ117" s="43"/>
      <c r="BA117" s="9"/>
      <c r="BB117" s="36"/>
      <c r="BC117" s="1"/>
      <c r="BF117" s="559"/>
      <c r="BG117" s="559"/>
      <c r="BH117" s="559"/>
      <c r="BI117" s="559"/>
      <c r="BJ117" s="559"/>
      <c r="BK117" s="559"/>
      <c r="BL117" s="548"/>
      <c r="BM117" s="548"/>
      <c r="BN117" s="548"/>
      <c r="BO117" s="548"/>
      <c r="BP117" s="548"/>
      <c r="BQ117" s="626"/>
      <c r="BR117" s="626"/>
      <c r="BS117" s="626"/>
      <c r="BT117" s="626"/>
      <c r="BU117" s="626"/>
      <c r="BV117" s="626"/>
      <c r="BW117" s="626"/>
      <c r="BX117" s="626"/>
      <c r="BY117" s="626"/>
      <c r="BZ117" s="626"/>
      <c r="CA117" s="626"/>
      <c r="CB117" s="626"/>
      <c r="CC117" s="626"/>
      <c r="CD117" s="626"/>
      <c r="CE117" s="626"/>
      <c r="CF117" s="626"/>
      <c r="CG117" s="626"/>
      <c r="CH117" s="626"/>
    </row>
    <row r="118" spans="1:86" s="16" customFormat="1" ht="14.5" customHeight="1">
      <c r="A118" s="17"/>
      <c r="B118" s="389"/>
      <c r="C118" s="777"/>
      <c r="D118" s="1148"/>
      <c r="E118" s="1148"/>
      <c r="F118" s="813"/>
      <c r="G118" s="813"/>
      <c r="H118" s="813"/>
      <c r="I118" s="813"/>
      <c r="J118" s="813"/>
      <c r="K118" s="813"/>
      <c r="L118" s="813"/>
      <c r="M118" s="813"/>
      <c r="N118" s="813"/>
      <c r="O118" s="1160"/>
      <c r="P118" s="36"/>
      <c r="Q118" s="1"/>
      <c r="R118" s="1"/>
      <c r="S118" s="24"/>
      <c r="T118" s="78"/>
      <c r="U118" s="78"/>
      <c r="V118" s="78"/>
      <c r="W118" s="710"/>
      <c r="X118" s="43"/>
      <c r="Y118" s="43"/>
      <c r="Z118" s="43"/>
      <c r="AA118" s="43"/>
      <c r="AB118" s="43"/>
      <c r="AC118" s="43"/>
      <c r="AD118" s="43"/>
      <c r="AE118" s="9"/>
      <c r="AF118" s="9"/>
      <c r="AG118" s="9"/>
      <c r="AH118" s="9"/>
      <c r="AI118" s="9"/>
      <c r="AJ118" s="9"/>
      <c r="AK118" s="9"/>
      <c r="AL118" s="744"/>
      <c r="AM118" s="741"/>
      <c r="AN118" s="9"/>
      <c r="AO118" s="9"/>
      <c r="AP118" s="9"/>
      <c r="AQ118" s="9"/>
      <c r="AR118" s="9"/>
      <c r="AS118" s="9"/>
      <c r="AT118" s="9"/>
      <c r="AU118" s="9"/>
      <c r="AV118" s="113"/>
      <c r="AW118" s="113"/>
      <c r="AX118" s="113"/>
      <c r="AY118" s="113"/>
      <c r="AZ118" s="43"/>
      <c r="BA118" s="9"/>
      <c r="BB118" s="36"/>
      <c r="BC118" s="1"/>
      <c r="BF118" s="559"/>
      <c r="BG118" s="559"/>
      <c r="BH118" s="559"/>
      <c r="BI118" s="559"/>
      <c r="BJ118" s="559"/>
      <c r="BK118" s="559"/>
      <c r="BL118" s="548"/>
      <c r="BM118" s="548"/>
      <c r="BN118" s="548"/>
      <c r="BO118" s="548"/>
      <c r="BP118" s="548"/>
      <c r="BQ118" s="626"/>
      <c r="BR118" s="626"/>
      <c r="BS118" s="626"/>
      <c r="BT118" s="626"/>
      <c r="BU118" s="626"/>
      <c r="BV118" s="626"/>
      <c r="BW118" s="626"/>
      <c r="BX118" s="626"/>
      <c r="BY118" s="626"/>
      <c r="BZ118" s="626"/>
      <c r="CA118" s="626"/>
      <c r="CB118" s="626"/>
      <c r="CC118" s="626"/>
      <c r="CD118" s="626"/>
      <c r="CE118" s="626"/>
      <c r="CF118" s="626"/>
      <c r="CG118" s="626"/>
      <c r="CH118" s="626"/>
    </row>
    <row r="119" spans="1:86" s="16" customFormat="1" ht="14.5" customHeight="1" thickBot="1">
      <c r="A119" s="70">
        <f>A107+A111+A115</f>
        <v>0</v>
      </c>
      <c r="B119" s="389"/>
      <c r="C119" s="797"/>
      <c r="D119" s="1149"/>
      <c r="E119" s="1149"/>
      <c r="F119" s="1150"/>
      <c r="G119" s="1150"/>
      <c r="H119" s="1150"/>
      <c r="I119" s="1150"/>
      <c r="J119" s="1150"/>
      <c r="K119" s="1150"/>
      <c r="L119" s="1150"/>
      <c r="M119" s="1150"/>
      <c r="N119" s="1150"/>
      <c r="O119" s="1161"/>
      <c r="P119" s="17" t="s">
        <v>110</v>
      </c>
      <c r="Q119" s="17" t="s">
        <v>111</v>
      </c>
      <c r="R119" s="1"/>
      <c r="S119" s="24"/>
      <c r="T119" s="78"/>
      <c r="U119" s="78"/>
      <c r="V119" s="78"/>
      <c r="W119" s="710"/>
      <c r="X119" s="43"/>
      <c r="Y119" s="43"/>
      <c r="Z119" s="43"/>
      <c r="AA119" s="43"/>
      <c r="AB119" s="43"/>
      <c r="AC119" s="43"/>
      <c r="AD119" s="43"/>
      <c r="AE119" s="9"/>
      <c r="AF119" s="9"/>
      <c r="AG119" s="9"/>
      <c r="AH119" s="9"/>
      <c r="AI119" s="9"/>
      <c r="AJ119" s="9"/>
      <c r="AK119" s="9"/>
      <c r="AL119" s="744"/>
      <c r="AM119" s="741"/>
      <c r="AN119" s="9"/>
      <c r="AO119" s="9"/>
      <c r="AP119" s="9"/>
      <c r="AQ119" s="9"/>
      <c r="AR119" s="9"/>
      <c r="AS119" s="9"/>
      <c r="AT119" s="9"/>
      <c r="AU119" s="9"/>
      <c r="AV119" s="113"/>
      <c r="AW119" s="113"/>
      <c r="AX119" s="113"/>
      <c r="AY119" s="113"/>
      <c r="AZ119" s="43"/>
      <c r="BA119" s="9"/>
      <c r="BB119" s="36"/>
      <c r="BC119" s="1"/>
      <c r="BF119" s="559"/>
      <c r="BG119" s="559"/>
      <c r="BH119" s="559"/>
      <c r="BI119" s="559"/>
      <c r="BJ119" s="559"/>
      <c r="BK119" s="559"/>
      <c r="BL119" s="548"/>
      <c r="BM119" s="548"/>
      <c r="BN119" s="548"/>
      <c r="BO119" s="548"/>
      <c r="BP119" s="548"/>
      <c r="BQ119" s="626"/>
      <c r="BR119" s="626"/>
      <c r="BS119" s="626"/>
      <c r="BT119" s="626"/>
      <c r="BU119" s="626"/>
      <c r="BV119" s="626"/>
      <c r="BW119" s="626"/>
      <c r="BX119" s="626"/>
      <c r="BY119" s="626"/>
      <c r="BZ119" s="626"/>
      <c r="CA119" s="626"/>
      <c r="CB119" s="626"/>
      <c r="CC119" s="626"/>
      <c r="CD119" s="626"/>
      <c r="CE119" s="626"/>
      <c r="CF119" s="626"/>
      <c r="CG119" s="626"/>
      <c r="CH119" s="626"/>
    </row>
    <row r="120" spans="1:86" s="16" customFormat="1" ht="14.5" customHeight="1" thickTop="1" thickBot="1">
      <c r="A120" s="70"/>
      <c r="B120" s="702">
        <f>B108+B112+B116</f>
        <v>0</v>
      </c>
      <c r="C120" s="675" t="str">
        <f>IF(OR(AW173&lt;&gt;0,'③認定報告（学校入力用）'!B57=""),"",'③認定報告（学校入力用）'!B57)</f>
        <v/>
      </c>
      <c r="D120" s="828" t="s">
        <v>71</v>
      </c>
      <c r="E120" s="533"/>
      <c r="F120" s="533"/>
      <c r="G120" s="533"/>
      <c r="H120" s="533"/>
      <c r="I120" s="533"/>
      <c r="J120" s="533"/>
      <c r="K120" s="533"/>
      <c r="L120" s="533"/>
      <c r="M120" s="533"/>
      <c r="N120" s="533"/>
      <c r="O120" s="829"/>
      <c r="P120" s="88" t="str">
        <f>IF(OR(C108="✔",C112="✔",C116="✔"),"","✔")</f>
        <v>✔</v>
      </c>
      <c r="Q120" s="88" t="str">
        <f>IF(C120="✔","","✔")</f>
        <v>✔</v>
      </c>
      <c r="R120" s="1"/>
      <c r="S120" s="1"/>
      <c r="T120" s="43"/>
      <c r="U120" s="43"/>
      <c r="V120" s="43"/>
      <c r="W120" s="710"/>
      <c r="X120" s="43"/>
      <c r="Y120" s="43"/>
      <c r="Z120" s="43"/>
      <c r="AA120" s="43"/>
      <c r="AB120" s="43"/>
      <c r="AC120" s="43"/>
      <c r="AD120" s="43"/>
      <c r="AE120" s="9"/>
      <c r="AF120" s="9"/>
      <c r="AG120" s="9"/>
      <c r="AH120" s="9"/>
      <c r="AI120" s="9"/>
      <c r="AJ120" s="9"/>
      <c r="AK120" s="9"/>
      <c r="AL120" s="745"/>
      <c r="AM120" s="742"/>
      <c r="AN120" s="9"/>
      <c r="AO120" s="9"/>
      <c r="AP120" s="9"/>
      <c r="AQ120" s="9"/>
      <c r="AR120" s="9"/>
      <c r="AS120" s="9"/>
      <c r="AT120" s="9"/>
      <c r="AU120" s="9"/>
      <c r="AV120" s="9"/>
      <c r="AW120" s="9"/>
      <c r="AX120" s="833" t="s">
        <v>91</v>
      </c>
      <c r="AY120" s="833"/>
      <c r="AZ120" s="833"/>
      <c r="BA120" s="833"/>
      <c r="BB120" s="36"/>
      <c r="BC120" s="1"/>
      <c r="BF120" s="559"/>
      <c r="BG120" s="559"/>
      <c r="BH120" s="559"/>
      <c r="BI120" s="559"/>
      <c r="BJ120" s="559"/>
      <c r="BK120" s="559"/>
      <c r="BL120" s="548"/>
      <c r="BM120" s="548"/>
      <c r="BN120" s="548"/>
      <c r="BO120" s="548"/>
      <c r="BP120" s="548"/>
      <c r="BQ120" s="626"/>
      <c r="BR120" s="626"/>
      <c r="BS120" s="626"/>
      <c r="BT120" s="626"/>
      <c r="BU120" s="626"/>
      <c r="BV120" s="626"/>
      <c r="BW120" s="626"/>
      <c r="BX120" s="626"/>
      <c r="BY120" s="626"/>
      <c r="BZ120" s="626"/>
      <c r="CA120" s="626"/>
      <c r="CB120" s="626"/>
      <c r="CC120" s="626"/>
      <c r="CD120" s="626"/>
      <c r="CE120" s="626"/>
      <c r="CF120" s="626"/>
      <c r="CG120" s="626"/>
      <c r="CH120" s="626"/>
    </row>
    <row r="121" spans="1:86" s="16" customFormat="1" ht="14.5" customHeight="1">
      <c r="A121" s="86"/>
      <c r="B121" s="702"/>
      <c r="C121" s="676"/>
      <c r="D121" s="830"/>
      <c r="E121" s="831"/>
      <c r="F121" s="831"/>
      <c r="G121" s="831"/>
      <c r="H121" s="831"/>
      <c r="I121" s="831"/>
      <c r="J121" s="831"/>
      <c r="K121" s="831"/>
      <c r="L121" s="831"/>
      <c r="M121" s="831"/>
      <c r="N121" s="831"/>
      <c r="O121" s="832"/>
      <c r="P121" s="89"/>
      <c r="Q121" s="36"/>
      <c r="R121" s="36"/>
      <c r="S121" s="36"/>
      <c r="T121" s="9"/>
      <c r="U121" s="9"/>
      <c r="V121" s="9"/>
      <c r="W121" s="710"/>
      <c r="X121" s="9"/>
      <c r="Y121" s="9"/>
      <c r="Z121" s="9"/>
      <c r="AA121" s="9"/>
      <c r="AB121" s="9"/>
      <c r="AC121" s="9"/>
      <c r="AD121" s="9"/>
      <c r="AE121" s="9"/>
      <c r="AF121" s="883" t="str">
        <f>IF(OR(AW173&lt;&gt;0,'③認定報告（学校入力用）'!AE58=""),"",'③認定報告（学校入力用）'!AE58)</f>
        <v/>
      </c>
      <c r="AG121" s="825" t="s">
        <v>128</v>
      </c>
      <c r="AH121" s="826"/>
      <c r="AI121" s="826"/>
      <c r="AJ121" s="826"/>
      <c r="AK121" s="826"/>
      <c r="AL121" s="826"/>
      <c r="AM121" s="826"/>
      <c r="AN121" s="826"/>
      <c r="AO121" s="826"/>
      <c r="AP121" s="826"/>
      <c r="AQ121" s="827"/>
      <c r="AR121" s="9"/>
      <c r="AS121" s="9"/>
      <c r="AT121" s="9"/>
      <c r="AU121" s="886" t="str">
        <f>IF(OR(AW173&lt;&gt;0,'③認定報告（学校入力用）'!AS58=""),"",'③認定報告（学校入力用）'!AS58)</f>
        <v/>
      </c>
      <c r="AV121" s="887"/>
      <c r="AW121" s="714" t="s">
        <v>32</v>
      </c>
      <c r="AX121" s="715"/>
      <c r="AY121" s="715"/>
      <c r="AZ121" s="715"/>
      <c r="BA121" s="716"/>
      <c r="BB121" s="36"/>
      <c r="BC121" s="1"/>
      <c r="BF121" s="822" t="s">
        <v>231</v>
      </c>
      <c r="BG121" s="559"/>
      <c r="BH121" s="559">
        <f>SUM(BH81:BI120)</f>
        <v>0</v>
      </c>
      <c r="BI121" s="559"/>
    </row>
    <row r="122" spans="1:86" s="16" customFormat="1" ht="14.5" customHeight="1" thickBot="1">
      <c r="A122" s="86"/>
      <c r="B122" s="86"/>
      <c r="C122" s="36"/>
      <c r="D122" s="36"/>
      <c r="E122" s="750" t="s">
        <v>65</v>
      </c>
      <c r="F122" s="753" t="s">
        <v>66</v>
      </c>
      <c r="H122" s="36"/>
      <c r="I122" s="36"/>
      <c r="J122" s="36"/>
      <c r="K122" s="36"/>
      <c r="L122" s="36"/>
      <c r="M122" s="36"/>
      <c r="N122" s="36"/>
      <c r="O122" s="36"/>
      <c r="P122" s="36"/>
      <c r="Q122" s="36"/>
      <c r="R122" s="36"/>
      <c r="S122" s="36"/>
      <c r="T122" s="9"/>
      <c r="U122" s="9"/>
      <c r="V122" s="9"/>
      <c r="W122" s="710"/>
      <c r="X122" s="9"/>
      <c r="Y122" s="9"/>
      <c r="Z122" s="9"/>
      <c r="AA122" s="9"/>
      <c r="AB122" s="9"/>
      <c r="AC122" s="9"/>
      <c r="AD122" s="9"/>
      <c r="AE122" s="9"/>
      <c r="AF122" s="884"/>
      <c r="AG122" s="828"/>
      <c r="AH122" s="533"/>
      <c r="AI122" s="533"/>
      <c r="AJ122" s="533"/>
      <c r="AK122" s="533"/>
      <c r="AL122" s="533"/>
      <c r="AM122" s="533"/>
      <c r="AN122" s="533"/>
      <c r="AO122" s="533"/>
      <c r="AP122" s="533"/>
      <c r="AQ122" s="829"/>
      <c r="AR122" s="669" t="s">
        <v>66</v>
      </c>
      <c r="AS122" s="669"/>
      <c r="AT122" s="670"/>
      <c r="AU122" s="888"/>
      <c r="AV122" s="889"/>
      <c r="AW122" s="717"/>
      <c r="AX122" s="718"/>
      <c r="AY122" s="718"/>
      <c r="AZ122" s="718"/>
      <c r="BA122" s="719"/>
      <c r="BB122" s="36"/>
      <c r="BC122" s="1"/>
      <c r="BF122" s="559"/>
      <c r="BG122" s="559"/>
      <c r="BH122" s="559"/>
      <c r="BI122" s="559"/>
    </row>
    <row r="123" spans="1:86" s="16" customFormat="1" ht="14.5" customHeight="1" thickTop="1">
      <c r="A123" s="49"/>
      <c r="B123" s="49"/>
      <c r="C123" s="36"/>
      <c r="D123" s="36"/>
      <c r="E123" s="751"/>
      <c r="F123" s="754"/>
      <c r="H123" s="36"/>
      <c r="I123" s="36"/>
      <c r="J123" s="36"/>
      <c r="K123" s="36"/>
      <c r="N123" s="36"/>
      <c r="O123" s="24"/>
      <c r="P123" s="24"/>
      <c r="Q123" s="36"/>
      <c r="R123" s="36"/>
      <c r="S123" s="36"/>
      <c r="T123" s="9"/>
      <c r="U123" s="9"/>
      <c r="V123" s="9"/>
      <c r="W123" s="710"/>
      <c r="X123" s="9"/>
      <c r="Y123" s="9"/>
      <c r="Z123" s="9"/>
      <c r="AA123" s="9"/>
      <c r="AB123" s="9"/>
      <c r="AC123" s="9"/>
      <c r="AD123" s="9"/>
      <c r="AE123" s="9"/>
      <c r="AF123" s="884"/>
      <c r="AG123" s="828"/>
      <c r="AH123" s="533"/>
      <c r="AI123" s="533"/>
      <c r="AJ123" s="533"/>
      <c r="AK123" s="533"/>
      <c r="AL123" s="533"/>
      <c r="AM123" s="533"/>
      <c r="AN123" s="533"/>
      <c r="AO123" s="533"/>
      <c r="AP123" s="533"/>
      <c r="AQ123" s="829"/>
      <c r="AR123" s="871" t="s">
        <v>79</v>
      </c>
      <c r="AS123" s="871"/>
      <c r="AT123" s="734"/>
      <c r="AU123" s="888"/>
      <c r="AV123" s="889"/>
      <c r="AW123" s="717"/>
      <c r="AX123" s="718"/>
      <c r="AY123" s="718"/>
      <c r="AZ123" s="718"/>
      <c r="BA123" s="719"/>
      <c r="BB123" s="36"/>
      <c r="BC123" s="36"/>
      <c r="BF123" s="559"/>
      <c r="BG123" s="559"/>
      <c r="BH123" s="559"/>
      <c r="BI123" s="559"/>
    </row>
    <row r="124" spans="1:86" ht="14.5" customHeight="1" thickBot="1">
      <c r="A124" s="49"/>
      <c r="B124" s="49"/>
      <c r="C124" s="36"/>
      <c r="D124" s="36"/>
      <c r="E124" s="752"/>
      <c r="F124" s="754"/>
      <c r="H124" s="702" t="s">
        <v>89</v>
      </c>
      <c r="I124" s="702"/>
      <c r="J124" s="702"/>
      <c r="K124" s="36"/>
      <c r="N124" s="36"/>
      <c r="O124" s="24"/>
      <c r="P124" s="24"/>
      <c r="Q124" s="36"/>
      <c r="R124" s="36"/>
      <c r="S124" s="36"/>
      <c r="T124" s="9"/>
      <c r="U124" s="9"/>
      <c r="V124" s="9"/>
      <c r="W124" s="710"/>
      <c r="X124" s="833" t="s">
        <v>90</v>
      </c>
      <c r="Y124" s="833"/>
      <c r="Z124" s="833"/>
      <c r="AA124" s="9"/>
      <c r="AB124" s="9"/>
      <c r="AC124" s="9"/>
      <c r="AD124" s="9"/>
      <c r="AE124" s="9"/>
      <c r="AF124" s="885"/>
      <c r="AG124" s="830"/>
      <c r="AH124" s="831"/>
      <c r="AI124" s="831"/>
      <c r="AJ124" s="831"/>
      <c r="AK124" s="831"/>
      <c r="AL124" s="831"/>
      <c r="AM124" s="831"/>
      <c r="AN124" s="831"/>
      <c r="AO124" s="831"/>
      <c r="AP124" s="831"/>
      <c r="AQ124" s="832"/>
      <c r="AR124" s="123"/>
      <c r="AS124" s="9"/>
      <c r="AT124" s="124"/>
      <c r="AU124" s="890"/>
      <c r="AV124" s="891"/>
      <c r="AW124" s="720"/>
      <c r="AX124" s="721"/>
      <c r="AY124" s="721"/>
      <c r="AZ124" s="721"/>
      <c r="BA124" s="722"/>
      <c r="BB124" s="36"/>
      <c r="BC124" s="36"/>
      <c r="BF124" s="559"/>
      <c r="BG124" s="559"/>
      <c r="BH124" s="559"/>
      <c r="BI124" s="559"/>
    </row>
    <row r="125" spans="1:86" s="16" customFormat="1" ht="14.5" customHeight="1">
      <c r="A125" s="49"/>
      <c r="B125" s="49"/>
      <c r="C125" s="36"/>
      <c r="D125" s="834" t="str">
        <f>IF(OR(AW173&lt;&gt;0,'③認定報告（学校入力用）'!C62=""),"",'③認定報告（学校入力用）'!C62)</f>
        <v/>
      </c>
      <c r="E125" s="835"/>
      <c r="F125" s="725" t="s">
        <v>58</v>
      </c>
      <c r="G125" s="847"/>
      <c r="H125" s="847"/>
      <c r="I125" s="847"/>
      <c r="J125" s="848"/>
      <c r="K125" s="36"/>
      <c r="N125" s="36"/>
      <c r="O125" s="24"/>
      <c r="P125" s="24"/>
      <c r="Q125" s="36"/>
      <c r="R125" s="36"/>
      <c r="S125" s="24"/>
      <c r="T125" s="676" t="str">
        <f>IF(OR(AW173&lt;&gt;0,'③認定報告（学校入力用）'!S62=""),"",'③認定報告（学校入力用）'!S62)</f>
        <v/>
      </c>
      <c r="U125" s="836"/>
      <c r="V125" s="725" t="s">
        <v>93</v>
      </c>
      <c r="W125" s="847"/>
      <c r="X125" s="847"/>
      <c r="Y125" s="847"/>
      <c r="Z125" s="848"/>
      <c r="AA125" s="9"/>
      <c r="AB125" s="9"/>
      <c r="AC125" s="43"/>
      <c r="AD125" s="43"/>
      <c r="AE125" s="9"/>
      <c r="AF125" s="1135" t="str">
        <f>IF(OR(AW173&lt;&gt;0,'③認定報告（学校入力用）'!AE62=""),"",'③認定報告（学校入力用）'!AE62)</f>
        <v/>
      </c>
      <c r="AG125" s="825" t="s">
        <v>129</v>
      </c>
      <c r="AH125" s="826"/>
      <c r="AI125" s="826"/>
      <c r="AJ125" s="826"/>
      <c r="AK125" s="826"/>
      <c r="AL125" s="826"/>
      <c r="AM125" s="826"/>
      <c r="AN125" s="826"/>
      <c r="AO125" s="826"/>
      <c r="AP125" s="826"/>
      <c r="AQ125" s="827"/>
      <c r="AR125" s="123"/>
      <c r="AS125" s="9"/>
      <c r="AT125" s="124"/>
      <c r="AU125" s="886" t="str">
        <f>IF(OR(AW173&lt;&gt;0,'③認定報告（学校入力用）'!AS62=""),"",'③認定報告（学校入力用）'!AS62)</f>
        <v/>
      </c>
      <c r="AV125" s="887"/>
      <c r="AW125" s="714" t="s">
        <v>30</v>
      </c>
      <c r="AX125" s="715"/>
      <c r="AY125" s="715"/>
      <c r="AZ125" s="715"/>
      <c r="BA125" s="716"/>
      <c r="BB125" s="36"/>
      <c r="BC125" s="1"/>
      <c r="BF125" s="559"/>
      <c r="BG125" s="559"/>
      <c r="BH125" s="559"/>
      <c r="BI125" s="559"/>
    </row>
    <row r="126" spans="1:86" s="16" customFormat="1" ht="14.5" customHeight="1" thickBot="1">
      <c r="A126" s="49"/>
      <c r="B126" s="49"/>
      <c r="C126" s="1"/>
      <c r="D126" s="834"/>
      <c r="E126" s="835"/>
      <c r="F126" s="849"/>
      <c r="G126" s="850"/>
      <c r="H126" s="850"/>
      <c r="I126" s="850"/>
      <c r="J126" s="851"/>
      <c r="K126" s="36"/>
      <c r="L126" s="1"/>
      <c r="M126" s="36"/>
      <c r="N126" s="36"/>
      <c r="O126" s="24"/>
      <c r="P126" s="24"/>
      <c r="Q126" s="36"/>
      <c r="R126" s="36"/>
      <c r="S126" s="24"/>
      <c r="T126" s="676"/>
      <c r="U126" s="836"/>
      <c r="V126" s="849"/>
      <c r="W126" s="850"/>
      <c r="X126" s="850"/>
      <c r="Y126" s="850"/>
      <c r="Z126" s="851"/>
      <c r="AA126" s="9"/>
      <c r="AB126" s="9"/>
      <c r="AC126" s="43"/>
      <c r="AD126" s="43"/>
      <c r="AE126" s="9"/>
      <c r="AF126" s="595"/>
      <c r="AG126" s="828"/>
      <c r="AH126" s="533"/>
      <c r="AI126" s="533"/>
      <c r="AJ126" s="533"/>
      <c r="AK126" s="533"/>
      <c r="AL126" s="533"/>
      <c r="AM126" s="533"/>
      <c r="AN126" s="533"/>
      <c r="AO126" s="533"/>
      <c r="AP126" s="533"/>
      <c r="AQ126" s="829"/>
      <c r="AR126" s="669" t="s">
        <v>66</v>
      </c>
      <c r="AS126" s="669"/>
      <c r="AT126" s="670"/>
      <c r="AU126" s="888"/>
      <c r="AV126" s="889"/>
      <c r="AW126" s="717"/>
      <c r="AX126" s="718"/>
      <c r="AY126" s="718"/>
      <c r="AZ126" s="718"/>
      <c r="BA126" s="719"/>
      <c r="BB126" s="36"/>
      <c r="BC126" s="1"/>
    </row>
    <row r="127" spans="1:86" s="16" customFormat="1" ht="14.5" customHeight="1" thickTop="1">
      <c r="A127" s="49"/>
      <c r="B127" s="49"/>
      <c r="C127" s="36"/>
      <c r="D127" s="834"/>
      <c r="E127" s="835"/>
      <c r="F127" s="849"/>
      <c r="G127" s="850"/>
      <c r="H127" s="850"/>
      <c r="I127" s="850"/>
      <c r="J127" s="851"/>
      <c r="K127" s="36"/>
      <c r="L127" s="36"/>
      <c r="M127" s="36"/>
      <c r="N127" s="36"/>
      <c r="O127" s="36"/>
      <c r="P127" s="36"/>
      <c r="Q127" s="36"/>
      <c r="R127" s="36"/>
      <c r="S127" s="24"/>
      <c r="T127" s="676"/>
      <c r="U127" s="836"/>
      <c r="V127" s="849"/>
      <c r="W127" s="850"/>
      <c r="X127" s="850"/>
      <c r="Y127" s="850"/>
      <c r="Z127" s="851"/>
      <c r="AA127" s="9"/>
      <c r="AB127" s="9"/>
      <c r="AC127" s="43"/>
      <c r="AD127" s="43"/>
      <c r="AE127" s="9"/>
      <c r="AF127" s="595"/>
      <c r="AG127" s="828"/>
      <c r="AH127" s="533"/>
      <c r="AI127" s="533"/>
      <c r="AJ127" s="533"/>
      <c r="AK127" s="533"/>
      <c r="AL127" s="533"/>
      <c r="AM127" s="533"/>
      <c r="AN127" s="533"/>
      <c r="AO127" s="533"/>
      <c r="AP127" s="533"/>
      <c r="AQ127" s="829"/>
      <c r="AR127" s="871" t="s">
        <v>79</v>
      </c>
      <c r="AS127" s="871"/>
      <c r="AT127" s="734"/>
      <c r="AU127" s="888"/>
      <c r="AV127" s="889"/>
      <c r="AW127" s="717"/>
      <c r="AX127" s="718"/>
      <c r="AY127" s="718"/>
      <c r="AZ127" s="718"/>
      <c r="BA127" s="719"/>
      <c r="BB127" s="36"/>
      <c r="BC127" s="1"/>
    </row>
    <row r="128" spans="1:86" s="16" customFormat="1" ht="14.5" customHeight="1" thickBot="1">
      <c r="A128" s="1"/>
      <c r="B128" s="49"/>
      <c r="C128" s="1"/>
      <c r="D128" s="834"/>
      <c r="E128" s="835"/>
      <c r="F128" s="852"/>
      <c r="G128" s="853"/>
      <c r="H128" s="853"/>
      <c r="I128" s="853"/>
      <c r="J128" s="854"/>
      <c r="K128" s="1"/>
      <c r="L128" s="2"/>
      <c r="M128" s="24"/>
      <c r="N128" s="24"/>
      <c r="O128" s="1"/>
      <c r="P128" s="1"/>
      <c r="Q128" s="1"/>
      <c r="R128" s="1"/>
      <c r="S128" s="24"/>
      <c r="T128" s="676"/>
      <c r="U128" s="836"/>
      <c r="V128" s="852"/>
      <c r="W128" s="853"/>
      <c r="X128" s="853"/>
      <c r="Y128" s="853"/>
      <c r="Z128" s="854"/>
      <c r="AA128" s="43"/>
      <c r="AB128" s="43"/>
      <c r="AC128" s="43"/>
      <c r="AD128" s="43"/>
      <c r="AE128" s="43"/>
      <c r="AF128" s="1138"/>
      <c r="AG128" s="830"/>
      <c r="AH128" s="831"/>
      <c r="AI128" s="831"/>
      <c r="AJ128" s="831"/>
      <c r="AK128" s="831"/>
      <c r="AL128" s="831"/>
      <c r="AM128" s="831"/>
      <c r="AN128" s="831"/>
      <c r="AO128" s="831"/>
      <c r="AP128" s="831"/>
      <c r="AQ128" s="832"/>
      <c r="AR128" s="43"/>
      <c r="AS128" s="43"/>
      <c r="AT128" s="43"/>
      <c r="AU128" s="890"/>
      <c r="AV128" s="891"/>
      <c r="AW128" s="720"/>
      <c r="AX128" s="721"/>
      <c r="AY128" s="721"/>
      <c r="AZ128" s="721"/>
      <c r="BA128" s="722"/>
      <c r="BB128" s="1"/>
      <c r="BC128" s="1"/>
    </row>
    <row r="129" spans="1:96" s="16" customFormat="1" ht="14.5" customHeight="1">
      <c r="A129" s="1"/>
      <c r="B129" s="49"/>
      <c r="C129" s="1"/>
      <c r="D129" s="106"/>
      <c r="E129" s="106"/>
      <c r="F129" s="105"/>
      <c r="G129" s="91"/>
      <c r="H129" s="91"/>
      <c r="I129" s="91"/>
      <c r="J129" s="91"/>
      <c r="K129" s="1"/>
      <c r="L129" s="2"/>
      <c r="M129" s="24"/>
      <c r="N129" s="24"/>
      <c r="O129" s="1"/>
      <c r="P129" s="1"/>
      <c r="Q129" s="1"/>
      <c r="R129" s="1"/>
      <c r="S129" s="24"/>
      <c r="T129" s="33"/>
      <c r="U129" s="33"/>
      <c r="V129" s="105"/>
      <c r="W129" s="91"/>
      <c r="X129" s="91"/>
      <c r="Y129" s="91"/>
      <c r="Z129" s="91"/>
      <c r="AA129" s="1"/>
      <c r="AB129" s="1"/>
      <c r="AC129" s="1"/>
      <c r="AD129" s="1"/>
      <c r="AE129" s="1"/>
      <c r="AF129" s="33"/>
      <c r="AG129" s="33"/>
      <c r="AH129" s="56"/>
      <c r="AI129" s="90"/>
      <c r="AJ129" s="90"/>
      <c r="AK129" s="90"/>
      <c r="AL129" s="90"/>
      <c r="AM129" s="90"/>
      <c r="AN129" s="90"/>
      <c r="AO129" s="90"/>
      <c r="AP129" s="90"/>
      <c r="AQ129" s="90"/>
      <c r="AR129" s="1"/>
      <c r="AS129" s="1"/>
      <c r="AT129" s="1"/>
      <c r="AU129" s="107"/>
      <c r="AV129" s="107"/>
      <c r="AW129" s="105"/>
      <c r="AX129" s="702" t="s">
        <v>117</v>
      </c>
      <c r="AY129" s="702"/>
      <c r="AZ129" s="702"/>
      <c r="BA129" s="702"/>
      <c r="BB129" s="1"/>
      <c r="BC129" s="1"/>
    </row>
    <row r="130" spans="1:96" ht="14.25" customHeight="1">
      <c r="A130" s="2"/>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row>
    <row r="131" spans="1:96" s="16" customFormat="1" ht="18" customHeight="1">
      <c r="A131" s="1"/>
      <c r="B131" s="795" t="s">
        <v>172</v>
      </c>
      <c r="C131" s="795"/>
      <c r="D131" s="795"/>
      <c r="E131" s="795"/>
      <c r="F131" s="795"/>
      <c r="G131" s="795"/>
      <c r="H131" s="795"/>
      <c r="I131" s="795"/>
      <c r="J131" s="795"/>
      <c r="K131" s="795"/>
      <c r="L131" s="795"/>
      <c r="M131" s="795"/>
      <c r="N131" s="795"/>
      <c r="O131" s="795"/>
      <c r="P131" s="795"/>
      <c r="Q131" s="795"/>
      <c r="R131" s="795"/>
      <c r="S131" s="795"/>
      <c r="T131" s="795"/>
      <c r="U131" s="795"/>
      <c r="V131" s="795"/>
      <c r="W131" s="795"/>
      <c r="X131" s="795"/>
      <c r="Y131" s="795"/>
      <c r="AA131" s="795" t="s">
        <v>130</v>
      </c>
      <c r="AB131" s="795"/>
      <c r="AC131" s="795"/>
      <c r="AD131" s="795"/>
      <c r="AE131" s="795"/>
      <c r="AF131" s="795"/>
      <c r="AG131" s="795"/>
      <c r="AL131" s="19"/>
      <c r="AM131" s="19"/>
      <c r="AN131" s="19"/>
      <c r="AO131" s="19"/>
      <c r="AP131" s="19"/>
      <c r="AQ131" s="19"/>
      <c r="AR131" s="19"/>
      <c r="AS131" s="19"/>
      <c r="AT131" s="19"/>
      <c r="AU131" s="19"/>
      <c r="AV131" s="19"/>
      <c r="AW131" s="19"/>
      <c r="AX131" s="19"/>
      <c r="AY131" s="19"/>
      <c r="AZ131" s="19"/>
      <c r="BA131" s="19"/>
      <c r="BB131" s="19"/>
    </row>
    <row r="132" spans="1:96" s="16" customFormat="1" ht="18" customHeight="1" thickBot="1">
      <c r="A132" s="1"/>
      <c r="B132" s="795"/>
      <c r="C132" s="795"/>
      <c r="D132" s="795"/>
      <c r="E132" s="795"/>
      <c r="F132" s="795"/>
      <c r="G132" s="795"/>
      <c r="H132" s="795"/>
      <c r="I132" s="795"/>
      <c r="J132" s="795"/>
      <c r="K132" s="795"/>
      <c r="L132" s="795"/>
      <c r="M132" s="795"/>
      <c r="N132" s="795"/>
      <c r="O132" s="795"/>
      <c r="P132" s="795"/>
      <c r="Q132" s="795"/>
      <c r="R132" s="795"/>
      <c r="S132" s="795"/>
      <c r="T132" s="795"/>
      <c r="U132" s="795"/>
      <c r="V132" s="795"/>
      <c r="W132" s="795"/>
      <c r="X132" s="795"/>
      <c r="Y132" s="795"/>
      <c r="AA132" s="795"/>
      <c r="AB132" s="795"/>
      <c r="AC132" s="795"/>
      <c r="AD132" s="795"/>
      <c r="AE132" s="795"/>
      <c r="AF132" s="795"/>
      <c r="AG132" s="795"/>
      <c r="AL132" s="19"/>
      <c r="AM132" s="19"/>
      <c r="AN132" s="19"/>
      <c r="AO132" s="19"/>
      <c r="AP132" s="19"/>
      <c r="AQ132" s="19"/>
      <c r="AR132" s="19"/>
      <c r="AS132" s="19"/>
      <c r="AT132" s="19"/>
      <c r="AU132" s="19"/>
      <c r="AV132" s="19"/>
      <c r="AW132" s="19"/>
      <c r="AX132" s="19"/>
      <c r="AY132" s="19"/>
      <c r="AZ132" s="19"/>
      <c r="BA132" s="19"/>
      <c r="BB132" s="19"/>
    </row>
    <row r="133" spans="1:96" ht="18" customHeight="1">
      <c r="B133" s="786" t="str">
        <f>IF(OR(AW173&lt;&gt;0,'②異動情報・学校情報・機構に送付が必要な理由（学校入力用）'!U29=""),"",'②異動情報・学校情報・機構に送付が必要な理由（学校入力用）'!U29)</f>
        <v/>
      </c>
      <c r="C133" s="787"/>
      <c r="D133" s="787"/>
      <c r="E133" s="787"/>
      <c r="F133" s="787"/>
      <c r="G133" s="787"/>
      <c r="H133" s="787"/>
      <c r="I133" s="787"/>
      <c r="J133" s="787"/>
      <c r="K133" s="787"/>
      <c r="L133" s="787"/>
      <c r="M133" s="787"/>
      <c r="N133" s="787"/>
      <c r="O133" s="787"/>
      <c r="P133" s="787"/>
      <c r="Q133" s="787"/>
      <c r="R133" s="787"/>
      <c r="S133" s="787"/>
      <c r="T133" s="787"/>
      <c r="U133" s="787"/>
      <c r="V133" s="787"/>
      <c r="W133" s="787"/>
      <c r="X133" s="787"/>
      <c r="Y133" s="788"/>
      <c r="Z133" s="23"/>
      <c r="AA133" s="1183" t="str">
        <f>IF(OR(AW173&lt;&gt;0,AP73="",AP64=""),"",CLEAN("退学時の総合認定は"&amp;AP73&amp;"です。"&amp;VLOOKUP(BF121,BF81:CH120,12,FALSE)))</f>
        <v/>
      </c>
      <c r="AB133" s="1184"/>
      <c r="AC133" s="1184"/>
      <c r="AD133" s="1184"/>
      <c r="AE133" s="1184"/>
      <c r="AF133" s="1184"/>
      <c r="AG133" s="1184"/>
      <c r="AH133" s="1184"/>
      <c r="AI133" s="1184"/>
      <c r="AJ133" s="1184"/>
      <c r="AK133" s="1184"/>
      <c r="AL133" s="1184"/>
      <c r="AM133" s="1184"/>
      <c r="AN133" s="1184"/>
      <c r="AO133" s="1184"/>
      <c r="AP133" s="1184"/>
      <c r="AQ133" s="1184"/>
      <c r="AR133" s="1184"/>
      <c r="AS133" s="1184"/>
      <c r="AT133" s="1184"/>
      <c r="AU133" s="1184"/>
      <c r="AV133" s="1184"/>
      <c r="AW133" s="1184"/>
      <c r="AX133" s="1184"/>
      <c r="AY133" s="1184"/>
      <c r="AZ133" s="1184"/>
      <c r="BA133" s="1184"/>
      <c r="BB133" s="1185"/>
    </row>
    <row r="134" spans="1:96" ht="18" customHeight="1">
      <c r="B134" s="789"/>
      <c r="C134" s="790"/>
      <c r="D134" s="790"/>
      <c r="E134" s="790"/>
      <c r="F134" s="790"/>
      <c r="G134" s="790"/>
      <c r="H134" s="790"/>
      <c r="I134" s="790"/>
      <c r="J134" s="790"/>
      <c r="K134" s="790"/>
      <c r="L134" s="790"/>
      <c r="M134" s="790"/>
      <c r="N134" s="790"/>
      <c r="O134" s="790"/>
      <c r="P134" s="790"/>
      <c r="Q134" s="790"/>
      <c r="R134" s="790"/>
      <c r="S134" s="790"/>
      <c r="T134" s="790"/>
      <c r="U134" s="790"/>
      <c r="V134" s="790"/>
      <c r="W134" s="790"/>
      <c r="X134" s="790"/>
      <c r="Y134" s="791"/>
      <c r="Z134" s="23"/>
      <c r="AA134" s="1186"/>
      <c r="AB134" s="1187"/>
      <c r="AC134" s="1187"/>
      <c r="AD134" s="1187"/>
      <c r="AE134" s="1187"/>
      <c r="AF134" s="1187"/>
      <c r="AG134" s="1187"/>
      <c r="AH134" s="1187"/>
      <c r="AI134" s="1187"/>
      <c r="AJ134" s="1187"/>
      <c r="AK134" s="1187"/>
      <c r="AL134" s="1187"/>
      <c r="AM134" s="1187"/>
      <c r="AN134" s="1187"/>
      <c r="AO134" s="1187"/>
      <c r="AP134" s="1187"/>
      <c r="AQ134" s="1187"/>
      <c r="AR134" s="1187"/>
      <c r="AS134" s="1187"/>
      <c r="AT134" s="1187"/>
      <c r="AU134" s="1187"/>
      <c r="AV134" s="1187"/>
      <c r="AW134" s="1187"/>
      <c r="AX134" s="1187"/>
      <c r="AY134" s="1187"/>
      <c r="AZ134" s="1187"/>
      <c r="BA134" s="1187"/>
      <c r="BB134" s="1188"/>
    </row>
    <row r="135" spans="1:96" ht="18" customHeight="1">
      <c r="B135" s="789"/>
      <c r="C135" s="790"/>
      <c r="D135" s="790"/>
      <c r="E135" s="790"/>
      <c r="F135" s="790"/>
      <c r="G135" s="790"/>
      <c r="H135" s="790"/>
      <c r="I135" s="790"/>
      <c r="J135" s="790"/>
      <c r="K135" s="790"/>
      <c r="L135" s="790"/>
      <c r="M135" s="790"/>
      <c r="N135" s="790"/>
      <c r="O135" s="790"/>
      <c r="P135" s="790"/>
      <c r="Q135" s="790"/>
      <c r="R135" s="790"/>
      <c r="S135" s="790"/>
      <c r="T135" s="790"/>
      <c r="U135" s="790"/>
      <c r="V135" s="790"/>
      <c r="W135" s="790"/>
      <c r="X135" s="790"/>
      <c r="Y135" s="791"/>
      <c r="Z135" s="23"/>
      <c r="AA135" s="1186"/>
      <c r="AB135" s="1187"/>
      <c r="AC135" s="1187"/>
      <c r="AD135" s="1187"/>
      <c r="AE135" s="1187"/>
      <c r="AF135" s="1187"/>
      <c r="AG135" s="1187"/>
      <c r="AH135" s="1187"/>
      <c r="AI135" s="1187"/>
      <c r="AJ135" s="1187"/>
      <c r="AK135" s="1187"/>
      <c r="AL135" s="1187"/>
      <c r="AM135" s="1187"/>
      <c r="AN135" s="1187"/>
      <c r="AO135" s="1187"/>
      <c r="AP135" s="1187"/>
      <c r="AQ135" s="1187"/>
      <c r="AR135" s="1187"/>
      <c r="AS135" s="1187"/>
      <c r="AT135" s="1187"/>
      <c r="AU135" s="1187"/>
      <c r="AV135" s="1187"/>
      <c r="AW135" s="1187"/>
      <c r="AX135" s="1187"/>
      <c r="AY135" s="1187"/>
      <c r="AZ135" s="1187"/>
      <c r="BA135" s="1187"/>
      <c r="BB135" s="1188"/>
      <c r="CH135" s="795"/>
      <c r="CI135" s="795"/>
      <c r="CJ135" s="795"/>
      <c r="CK135" s="795"/>
      <c r="CL135" s="795"/>
      <c r="CM135" s="795"/>
      <c r="CN135" s="795"/>
      <c r="CO135" s="795"/>
      <c r="CP135" s="795"/>
      <c r="CQ135" s="795"/>
      <c r="CR135" s="795"/>
    </row>
    <row r="136" spans="1:96" ht="18" customHeight="1" thickBot="1">
      <c r="B136" s="792"/>
      <c r="C136" s="793"/>
      <c r="D136" s="793"/>
      <c r="E136" s="793"/>
      <c r="F136" s="793"/>
      <c r="G136" s="793"/>
      <c r="H136" s="793"/>
      <c r="I136" s="793"/>
      <c r="J136" s="793"/>
      <c r="K136" s="793"/>
      <c r="L136" s="793"/>
      <c r="M136" s="793"/>
      <c r="N136" s="793"/>
      <c r="O136" s="793"/>
      <c r="P136" s="793"/>
      <c r="Q136" s="793"/>
      <c r="R136" s="793"/>
      <c r="S136" s="793"/>
      <c r="T136" s="793"/>
      <c r="U136" s="793"/>
      <c r="V136" s="793"/>
      <c r="W136" s="793"/>
      <c r="X136" s="793"/>
      <c r="Y136" s="794"/>
      <c r="Z136" s="23"/>
      <c r="AA136" s="1189"/>
      <c r="AB136" s="1190"/>
      <c r="AC136" s="1190"/>
      <c r="AD136" s="1190"/>
      <c r="AE136" s="1190"/>
      <c r="AF136" s="1190"/>
      <c r="AG136" s="1190"/>
      <c r="AH136" s="1190"/>
      <c r="AI136" s="1190"/>
      <c r="AJ136" s="1190"/>
      <c r="AK136" s="1190"/>
      <c r="AL136" s="1190"/>
      <c r="AM136" s="1190"/>
      <c r="AN136" s="1190"/>
      <c r="AO136" s="1190"/>
      <c r="AP136" s="1190"/>
      <c r="AQ136" s="1190"/>
      <c r="AR136" s="1190"/>
      <c r="AS136" s="1190"/>
      <c r="AT136" s="1190"/>
      <c r="AU136" s="1190"/>
      <c r="AV136" s="1190"/>
      <c r="AW136" s="1190"/>
      <c r="AX136" s="1190"/>
      <c r="AY136" s="1190"/>
      <c r="AZ136" s="1190"/>
      <c r="BA136" s="1190"/>
      <c r="BB136" s="1191"/>
      <c r="CH136" s="795"/>
      <c r="CI136" s="795"/>
      <c r="CJ136" s="795"/>
      <c r="CK136" s="795"/>
      <c r="CL136" s="795"/>
      <c r="CM136" s="795"/>
      <c r="CN136" s="795"/>
      <c r="CO136" s="795"/>
      <c r="CP136" s="795"/>
      <c r="CQ136" s="795"/>
      <c r="CR136" s="795"/>
    </row>
    <row r="137" spans="1:96" ht="14.25" customHeight="1">
      <c r="Z137" s="19"/>
      <c r="BF137" s="795"/>
      <c r="BG137" s="795"/>
      <c r="BH137" s="795"/>
      <c r="BI137" s="795"/>
      <c r="BJ137" s="795"/>
      <c r="BK137" s="795"/>
      <c r="BL137" s="795"/>
      <c r="BM137" s="795"/>
      <c r="BN137" s="795"/>
      <c r="BO137" s="795"/>
      <c r="BP137" s="795"/>
      <c r="BQ137" s="795"/>
      <c r="BR137" s="795"/>
      <c r="BS137" s="795"/>
      <c r="BT137" s="795"/>
      <c r="BU137" s="795"/>
      <c r="BV137" s="795"/>
      <c r="BW137" s="795"/>
      <c r="BX137" s="795"/>
      <c r="BY137" s="795"/>
      <c r="BZ137" s="795"/>
      <c r="CA137" s="795"/>
      <c r="CB137" s="795"/>
      <c r="CH137" s="1169"/>
      <c r="CI137" s="1169"/>
      <c r="CJ137" s="1169"/>
      <c r="CK137" s="1169"/>
      <c r="CL137" s="1169"/>
      <c r="CM137" s="1169"/>
      <c r="CN137" s="1170"/>
      <c r="CO137" s="1170"/>
      <c r="CP137" s="1170"/>
      <c r="CQ137" s="1170"/>
      <c r="CR137" s="1170"/>
    </row>
    <row r="138" spans="1:96" ht="14.25" customHeight="1">
      <c r="B138" s="795" t="s">
        <v>134</v>
      </c>
      <c r="C138" s="795"/>
      <c r="D138" s="795"/>
      <c r="E138" s="795"/>
      <c r="F138" s="795"/>
      <c r="G138" s="795"/>
      <c r="H138" s="795"/>
      <c r="I138" s="795"/>
      <c r="J138" s="795"/>
      <c r="K138" s="795"/>
      <c r="L138" s="795"/>
      <c r="M138" s="795"/>
      <c r="N138" s="795"/>
      <c r="O138" s="795"/>
      <c r="P138" s="795"/>
      <c r="Q138" s="795"/>
      <c r="R138" s="795"/>
      <c r="S138" s="795"/>
      <c r="T138" s="795"/>
      <c r="U138" s="795"/>
      <c r="V138" s="795"/>
      <c r="W138" s="795"/>
      <c r="X138" s="795"/>
      <c r="Y138" s="795"/>
      <c r="AA138" s="795" t="s">
        <v>194</v>
      </c>
      <c r="AB138" s="795"/>
      <c r="AC138" s="795"/>
      <c r="AD138" s="795"/>
      <c r="AE138" s="795"/>
      <c r="AF138" s="795"/>
      <c r="AG138" s="795"/>
      <c r="AH138" s="795"/>
      <c r="AI138" s="795"/>
      <c r="AJ138" s="795"/>
      <c r="AK138" s="795"/>
      <c r="AL138" s="795"/>
      <c r="AM138" s="795"/>
      <c r="AN138" s="795"/>
      <c r="AO138" s="795"/>
      <c r="AP138" s="795"/>
      <c r="AQ138" s="795"/>
      <c r="AR138" s="795"/>
      <c r="AS138" s="795"/>
      <c r="AT138" s="795"/>
      <c r="AU138" s="795"/>
      <c r="AV138" s="795"/>
      <c r="AW138" s="795"/>
      <c r="AX138" s="795"/>
      <c r="AY138" s="795"/>
      <c r="AZ138" s="795"/>
      <c r="BA138" s="795"/>
      <c r="BB138" s="795"/>
      <c r="BC138" s="795"/>
      <c r="BF138" s="795"/>
      <c r="BG138" s="795"/>
      <c r="BH138" s="795"/>
      <c r="BI138" s="795"/>
      <c r="BJ138" s="795"/>
      <c r="BK138" s="795"/>
      <c r="BL138" s="795"/>
      <c r="BM138" s="795"/>
      <c r="BN138" s="795"/>
      <c r="BO138" s="795"/>
      <c r="BP138" s="795"/>
      <c r="BQ138" s="795"/>
      <c r="BR138" s="795"/>
      <c r="BS138" s="795"/>
      <c r="BT138" s="795"/>
      <c r="BU138" s="795"/>
      <c r="BV138" s="795"/>
      <c r="BW138" s="795"/>
      <c r="BX138" s="795"/>
      <c r="BY138" s="795"/>
      <c r="BZ138" s="795"/>
      <c r="CA138" s="795"/>
      <c r="CB138" s="795"/>
      <c r="CH138" s="1169"/>
      <c r="CI138" s="1169"/>
      <c r="CJ138" s="1169"/>
      <c r="CK138" s="1169"/>
      <c r="CL138" s="1169"/>
      <c r="CM138" s="1169"/>
      <c r="CN138" s="1170"/>
      <c r="CO138" s="1170"/>
      <c r="CP138" s="1170"/>
      <c r="CQ138" s="1170"/>
      <c r="CR138" s="1170"/>
    </row>
    <row r="139" spans="1:96" ht="14.25" customHeight="1">
      <c r="B139" s="795"/>
      <c r="C139" s="795"/>
      <c r="D139" s="795"/>
      <c r="E139" s="795"/>
      <c r="F139" s="795"/>
      <c r="G139" s="795"/>
      <c r="H139" s="795"/>
      <c r="I139" s="795"/>
      <c r="J139" s="795"/>
      <c r="K139" s="795"/>
      <c r="L139" s="795"/>
      <c r="M139" s="795"/>
      <c r="N139" s="795"/>
      <c r="O139" s="795"/>
      <c r="P139" s="795"/>
      <c r="Q139" s="795"/>
      <c r="R139" s="795"/>
      <c r="S139" s="795"/>
      <c r="T139" s="795"/>
      <c r="U139" s="795"/>
      <c r="V139" s="795"/>
      <c r="W139" s="795"/>
      <c r="X139" s="795"/>
      <c r="Y139" s="795"/>
      <c r="AA139" s="795"/>
      <c r="AB139" s="795"/>
      <c r="AC139" s="795"/>
      <c r="AD139" s="795"/>
      <c r="AE139" s="795"/>
      <c r="AF139" s="795"/>
      <c r="AG139" s="795"/>
      <c r="AH139" s="795"/>
      <c r="AI139" s="795"/>
      <c r="AJ139" s="795"/>
      <c r="AK139" s="795"/>
      <c r="AL139" s="795"/>
      <c r="AM139" s="795"/>
      <c r="AN139" s="795"/>
      <c r="AO139" s="795"/>
      <c r="AP139" s="795"/>
      <c r="AQ139" s="795"/>
      <c r="AR139" s="795"/>
      <c r="AS139" s="795"/>
      <c r="AT139" s="795"/>
      <c r="AU139" s="795"/>
      <c r="AV139" s="795"/>
      <c r="AW139" s="795"/>
      <c r="AX139" s="795"/>
      <c r="AY139" s="795"/>
      <c r="AZ139" s="795"/>
      <c r="BA139" s="795"/>
      <c r="BB139" s="795"/>
      <c r="BC139" s="795"/>
      <c r="CH139" s="1169"/>
      <c r="CI139" s="1169"/>
      <c r="CJ139" s="1169"/>
      <c r="CK139" s="1169"/>
      <c r="CL139" s="1169"/>
      <c r="CM139" s="1169"/>
      <c r="CN139" s="1170"/>
      <c r="CO139" s="1170"/>
      <c r="CP139" s="1170"/>
      <c r="CQ139" s="1170"/>
      <c r="CR139" s="1170"/>
    </row>
    <row r="140" spans="1:96" ht="14.25" customHeight="1">
      <c r="B140" s="132"/>
      <c r="C140" s="132"/>
      <c r="D140" s="892" t="s">
        <v>12</v>
      </c>
      <c r="E140" s="892"/>
      <c r="F140" s="892"/>
      <c r="G140" s="892"/>
      <c r="H140" s="892"/>
      <c r="I140" s="892"/>
      <c r="J140" s="892"/>
      <c r="K140" s="892"/>
      <c r="L140" s="892"/>
      <c r="M140" s="892"/>
      <c r="N140" s="892"/>
      <c r="O140" s="892"/>
      <c r="P140" s="892"/>
      <c r="Q140" s="892"/>
      <c r="R140" s="892"/>
      <c r="S140" s="892"/>
      <c r="T140" s="892"/>
      <c r="U140" s="892"/>
      <c r="V140" s="132"/>
      <c r="W140" s="132"/>
      <c r="X140" s="132"/>
      <c r="Y140" s="132"/>
      <c r="AA140" s="132"/>
      <c r="AB140" s="893" t="s">
        <v>210</v>
      </c>
      <c r="AC140" s="893"/>
      <c r="AD140" s="893"/>
      <c r="AE140" s="893"/>
      <c r="AF140" s="893"/>
      <c r="AG140" s="893"/>
      <c r="AH140" s="893"/>
      <c r="AI140" s="893"/>
      <c r="AJ140" s="893"/>
      <c r="AK140" s="893"/>
      <c r="AL140" s="893"/>
      <c r="AM140" s="893"/>
      <c r="AN140" s="893"/>
      <c r="AO140" s="893"/>
      <c r="AP140" s="893"/>
      <c r="AQ140" s="893"/>
      <c r="AR140" s="893"/>
      <c r="AS140" s="893"/>
      <c r="AT140" s="893"/>
      <c r="AU140" s="893"/>
      <c r="AV140" s="893"/>
      <c r="AW140" s="893"/>
      <c r="AX140" s="893"/>
      <c r="AY140" s="893"/>
      <c r="AZ140" s="893"/>
      <c r="BA140" s="893"/>
      <c r="BB140" s="893"/>
      <c r="BC140" s="132"/>
      <c r="CH140" s="1169"/>
      <c r="CI140" s="1169"/>
      <c r="CJ140" s="1169"/>
      <c r="CK140" s="1169"/>
      <c r="CL140" s="1169"/>
      <c r="CM140" s="1169"/>
      <c r="CN140" s="1170"/>
      <c r="CO140" s="1170"/>
      <c r="CP140" s="1170"/>
      <c r="CQ140" s="1170"/>
      <c r="CR140" s="1170"/>
    </row>
    <row r="141" spans="1:96" ht="14.25" customHeight="1">
      <c r="B141" s="132"/>
      <c r="C141" s="132"/>
      <c r="D141" s="892"/>
      <c r="E141" s="892"/>
      <c r="F141" s="892"/>
      <c r="G141" s="892"/>
      <c r="H141" s="892"/>
      <c r="I141" s="892"/>
      <c r="J141" s="892"/>
      <c r="K141" s="892"/>
      <c r="L141" s="892"/>
      <c r="M141" s="892"/>
      <c r="N141" s="892"/>
      <c r="O141" s="892"/>
      <c r="P141" s="892"/>
      <c r="Q141" s="892"/>
      <c r="R141" s="892"/>
      <c r="S141" s="892"/>
      <c r="T141" s="892"/>
      <c r="U141" s="892"/>
      <c r="V141" s="132"/>
      <c r="W141" s="132"/>
      <c r="X141" s="132"/>
      <c r="Y141" s="132"/>
      <c r="AA141" s="132"/>
      <c r="AB141" s="893"/>
      <c r="AC141" s="893"/>
      <c r="AD141" s="893"/>
      <c r="AE141" s="893"/>
      <c r="AF141" s="893"/>
      <c r="AG141" s="893"/>
      <c r="AH141" s="893"/>
      <c r="AI141" s="893"/>
      <c r="AJ141" s="893"/>
      <c r="AK141" s="893"/>
      <c r="AL141" s="893"/>
      <c r="AM141" s="893"/>
      <c r="AN141" s="893"/>
      <c r="AO141" s="893"/>
      <c r="AP141" s="893"/>
      <c r="AQ141" s="893"/>
      <c r="AR141" s="893"/>
      <c r="AS141" s="893"/>
      <c r="AT141" s="893"/>
      <c r="AU141" s="893"/>
      <c r="AV141" s="893"/>
      <c r="AW141" s="893"/>
      <c r="AX141" s="893"/>
      <c r="AY141" s="893"/>
      <c r="AZ141" s="893"/>
      <c r="BA141" s="893"/>
      <c r="BB141" s="893"/>
      <c r="BC141" s="132"/>
      <c r="CH141" s="1169"/>
      <c r="CI141" s="1169"/>
      <c r="CJ141" s="1169"/>
      <c r="CK141" s="1169"/>
      <c r="CL141" s="1169"/>
      <c r="CM141" s="1169"/>
      <c r="CN141" s="1170"/>
      <c r="CO141" s="1170"/>
      <c r="CP141" s="1170"/>
      <c r="CQ141" s="1170"/>
      <c r="CR141" s="1170"/>
    </row>
    <row r="142" spans="1:96" ht="14.25" customHeight="1">
      <c r="D142" s="846" t="s">
        <v>175</v>
      </c>
      <c r="E142" s="846"/>
      <c r="F142" s="846"/>
      <c r="G142" s="846"/>
      <c r="H142" s="846"/>
      <c r="I142" s="689" t="str">
        <f>IF(AW173&lt;&gt;0,"",'②異動情報・学校情報・機構に送付が必要な理由（学校入力用）'!CV36)</f>
        <v/>
      </c>
      <c r="J142" s="689"/>
      <c r="K142" s="689"/>
      <c r="L142" s="689"/>
      <c r="M142" s="689" t="s">
        <v>0</v>
      </c>
      <c r="N142" s="689" t="str">
        <f>IF(AW173&lt;&gt;0,"",'②異動情報・学校情報・機構に送付が必要な理由（学校入力用）'!CX36)</f>
        <v/>
      </c>
      <c r="O142" s="689"/>
      <c r="P142" s="689"/>
      <c r="Q142" s="689" t="s">
        <v>1</v>
      </c>
      <c r="R142" s="689" t="str">
        <f>IF(AW173&lt;&gt;0,"",'②異動情報・学校情報・機構に送付が必要な理由（学校入力用）'!CZ36)</f>
        <v/>
      </c>
      <c r="S142" s="689"/>
      <c r="T142" s="689"/>
      <c r="U142" s="689" t="s">
        <v>2</v>
      </c>
      <c r="AA142" s="154"/>
      <c r="AB142" s="834" t="str">
        <f>IF(OR(AW173&lt;&gt;0,'②異動情報・学校情報・機構に送付が必要な理由（学校入力用）'!V55=""),"",'②異動情報・学校情報・機構に送付が必要な理由（学校入力用）'!V55)</f>
        <v/>
      </c>
      <c r="AC142" s="834"/>
      <c r="AD142" s="533" t="s">
        <v>173</v>
      </c>
      <c r="AE142" s="533"/>
      <c r="AF142" s="533"/>
      <c r="AG142" s="533"/>
      <c r="AH142" s="533"/>
      <c r="AI142" s="78"/>
      <c r="AJ142" s="154"/>
      <c r="AK142" s="834" t="str">
        <f>IF(OR(AW173&lt;&gt;0,'②異動情報・学校情報・機構に送付が必要な理由（学校入力用）'!AE55=""),"",'②異動情報・学校情報・機構に送付が必要な理由（学校入力用）'!AE55)</f>
        <v/>
      </c>
      <c r="AL142" s="834"/>
      <c r="AM142" s="551" t="s">
        <v>221</v>
      </c>
      <c r="AN142" s="551"/>
      <c r="AO142" s="551"/>
      <c r="AP142" s="551"/>
      <c r="AQ142" s="551"/>
      <c r="AR142" s="551"/>
      <c r="AS142" s="551"/>
      <c r="AT142" s="551"/>
      <c r="AU142" s="551"/>
      <c r="AV142" s="551"/>
      <c r="AW142" s="551"/>
      <c r="AX142" s="551"/>
      <c r="AY142" s="551"/>
      <c r="AZ142" s="551"/>
      <c r="BA142" s="551"/>
      <c r="BB142" s="551"/>
      <c r="CH142" s="1169"/>
      <c r="CI142" s="1169"/>
      <c r="CJ142" s="1169"/>
      <c r="CK142" s="1169"/>
      <c r="CL142" s="1169"/>
      <c r="CM142" s="1169"/>
      <c r="CN142" s="1170"/>
      <c r="CO142" s="1170"/>
      <c r="CP142" s="1170"/>
      <c r="CQ142" s="1170"/>
      <c r="CR142" s="1170"/>
    </row>
    <row r="143" spans="1:96" ht="14.25" customHeight="1">
      <c r="D143" s="846"/>
      <c r="E143" s="846"/>
      <c r="F143" s="846"/>
      <c r="G143" s="846"/>
      <c r="H143" s="846"/>
      <c r="I143" s="689"/>
      <c r="J143" s="689"/>
      <c r="K143" s="689"/>
      <c r="L143" s="689"/>
      <c r="M143" s="689"/>
      <c r="N143" s="689"/>
      <c r="O143" s="689"/>
      <c r="P143" s="689"/>
      <c r="Q143" s="689"/>
      <c r="R143" s="689"/>
      <c r="S143" s="689"/>
      <c r="T143" s="689"/>
      <c r="U143" s="689"/>
      <c r="AA143" s="154"/>
      <c r="AB143" s="834"/>
      <c r="AC143" s="834"/>
      <c r="AD143" s="533"/>
      <c r="AE143" s="533"/>
      <c r="AF143" s="533"/>
      <c r="AG143" s="533"/>
      <c r="AH143" s="533"/>
      <c r="AI143" s="78"/>
      <c r="AJ143" s="154"/>
      <c r="AK143" s="834"/>
      <c r="AL143" s="834"/>
      <c r="AM143" s="551"/>
      <c r="AN143" s="551"/>
      <c r="AO143" s="551"/>
      <c r="AP143" s="551"/>
      <c r="AQ143" s="551"/>
      <c r="AR143" s="551"/>
      <c r="AS143" s="551"/>
      <c r="AT143" s="551"/>
      <c r="AU143" s="551"/>
      <c r="AV143" s="551"/>
      <c r="AW143" s="551"/>
      <c r="AX143" s="551"/>
      <c r="AY143" s="551"/>
      <c r="AZ143" s="551"/>
      <c r="BA143" s="551"/>
      <c r="BB143" s="551"/>
      <c r="CH143" s="1169"/>
      <c r="CI143" s="1169"/>
      <c r="CJ143" s="1169"/>
      <c r="CK143" s="1169"/>
      <c r="CL143" s="1169"/>
      <c r="CM143" s="1169"/>
      <c r="CN143" s="1170"/>
      <c r="CO143" s="1170"/>
      <c r="CP143" s="1170"/>
      <c r="CQ143" s="1170"/>
      <c r="CR143" s="1170"/>
    </row>
    <row r="144" spans="1:96" ht="7" customHeight="1">
      <c r="D144" s="846"/>
      <c r="E144" s="846"/>
      <c r="F144" s="846"/>
      <c r="G144" s="846"/>
      <c r="H144" s="846"/>
      <c r="I144" s="689"/>
      <c r="J144" s="689"/>
      <c r="K144" s="689"/>
      <c r="L144" s="689"/>
      <c r="M144" s="689"/>
      <c r="N144" s="689"/>
      <c r="O144" s="689"/>
      <c r="P144" s="689"/>
      <c r="Q144" s="689"/>
      <c r="R144" s="689"/>
      <c r="S144" s="689"/>
      <c r="T144" s="689"/>
      <c r="U144" s="689"/>
      <c r="AA144" s="154"/>
      <c r="AB144" s="155"/>
      <c r="AC144" s="156"/>
      <c r="AD144" s="156"/>
      <c r="AE144" s="156"/>
      <c r="AF144" s="156"/>
      <c r="AG144" s="156"/>
      <c r="AH144" s="156"/>
      <c r="AI144" s="156"/>
      <c r="AJ144" s="154"/>
      <c r="AK144" s="154"/>
      <c r="AL144" s="155"/>
      <c r="AM144" s="551"/>
      <c r="AN144" s="551"/>
      <c r="AO144" s="551"/>
      <c r="AP144" s="551"/>
      <c r="AQ144" s="551"/>
      <c r="AR144" s="551"/>
      <c r="AS144" s="551"/>
      <c r="AT144" s="551"/>
      <c r="AU144" s="551"/>
      <c r="AV144" s="551"/>
      <c r="AW144" s="551"/>
      <c r="AX144" s="551"/>
      <c r="AY144" s="551"/>
      <c r="AZ144" s="551"/>
      <c r="BA144" s="551"/>
      <c r="BB144" s="551"/>
      <c r="CH144" s="1169"/>
      <c r="CI144" s="1169"/>
      <c r="CJ144" s="1169"/>
      <c r="CK144" s="1169"/>
      <c r="CL144" s="1169"/>
      <c r="CM144" s="1169"/>
      <c r="CN144" s="1170"/>
      <c r="CO144" s="1170"/>
      <c r="CP144" s="1170"/>
      <c r="CQ144" s="1170"/>
      <c r="CR144" s="1170"/>
    </row>
    <row r="145" spans="1:96" ht="7" customHeight="1">
      <c r="D145" s="846" t="s">
        <v>3</v>
      </c>
      <c r="E145" s="846"/>
      <c r="F145" s="846"/>
      <c r="G145" s="846"/>
      <c r="H145" s="846"/>
      <c r="I145" s="1193" t="str">
        <f>IF(AW173&lt;&gt;0,"",'②異動情報・学校情報・機構に送付が必要な理由（学校入力用）'!AA38)</f>
        <v/>
      </c>
      <c r="J145" s="1193"/>
      <c r="K145" s="1193"/>
      <c r="L145" s="1193"/>
      <c r="M145" s="1193"/>
      <c r="N145" s="1193"/>
      <c r="O145" s="1193"/>
      <c r="P145" s="1193"/>
      <c r="Q145" s="1193"/>
      <c r="R145" s="1193"/>
      <c r="S145" s="1193"/>
      <c r="T145" s="1193"/>
      <c r="U145" s="1193"/>
      <c r="V145" s="1193"/>
      <c r="W145" s="1193"/>
      <c r="X145" s="1193"/>
      <c r="Y145" s="1193"/>
      <c r="AA145" s="170"/>
      <c r="AB145" s="171"/>
      <c r="AC145" s="171"/>
      <c r="AD145" s="171"/>
      <c r="AE145" s="171"/>
      <c r="AF145" s="171"/>
      <c r="AG145" s="171"/>
      <c r="AH145" s="171"/>
      <c r="AI145" s="172"/>
      <c r="AJ145" s="154"/>
      <c r="AK145" s="154"/>
      <c r="AL145" s="154"/>
      <c r="AM145" s="154"/>
      <c r="AN145" s="154"/>
      <c r="AO145" s="154"/>
      <c r="AP145" s="1221"/>
      <c r="AQ145" s="1221"/>
      <c r="AR145" s="1221"/>
      <c r="AS145" s="154"/>
      <c r="AT145" s="154"/>
      <c r="AU145" s="154"/>
      <c r="AV145" s="154"/>
      <c r="AW145" s="154"/>
      <c r="AX145" s="154"/>
      <c r="AY145" s="154"/>
      <c r="AZ145" s="154"/>
      <c r="BA145" s="154"/>
      <c r="BB145" s="154"/>
      <c r="CH145" s="1169"/>
      <c r="CI145" s="1169"/>
      <c r="CJ145" s="1169"/>
      <c r="CK145" s="1169"/>
      <c r="CL145" s="1169"/>
      <c r="CM145" s="1169"/>
      <c r="CN145" s="1170"/>
      <c r="CO145" s="1170"/>
      <c r="CP145" s="1170"/>
      <c r="CQ145" s="1170"/>
      <c r="CR145" s="1170"/>
    </row>
    <row r="146" spans="1:96" ht="14.25" customHeight="1">
      <c r="D146" s="846"/>
      <c r="E146" s="846"/>
      <c r="F146" s="846"/>
      <c r="G146" s="846"/>
      <c r="H146" s="846"/>
      <c r="I146" s="1193"/>
      <c r="J146" s="1193"/>
      <c r="K146" s="1193"/>
      <c r="L146" s="1193"/>
      <c r="M146" s="1193"/>
      <c r="N146" s="1193"/>
      <c r="O146" s="1193"/>
      <c r="P146" s="1193"/>
      <c r="Q146" s="1193"/>
      <c r="R146" s="1193"/>
      <c r="S146" s="1193"/>
      <c r="T146" s="1193"/>
      <c r="U146" s="1193"/>
      <c r="V146" s="1193"/>
      <c r="W146" s="1193"/>
      <c r="X146" s="1193"/>
      <c r="Y146" s="1193"/>
      <c r="AA146" s="173"/>
      <c r="AB146" s="834" t="str">
        <f>IF(OR(AW173&lt;&gt;0,'②異動情報・学校情報・機構に送付が必要な理由（学校入力用）'!V59=""),"",'②異動情報・学校情報・機構に送付が必要な理由（学校入力用）'!V59)</f>
        <v/>
      </c>
      <c r="AC146" s="834"/>
      <c r="AD146" s="533" t="s">
        <v>174</v>
      </c>
      <c r="AE146" s="533"/>
      <c r="AF146" s="533"/>
      <c r="AG146" s="533"/>
      <c r="AH146" s="533"/>
      <c r="AI146" s="174"/>
      <c r="AJ146" s="154"/>
      <c r="AK146" s="834" t="str">
        <f>IF(OR(AW173&lt;&gt;0,'②異動情報・学校情報・機構に送付が必要な理由（学校入力用）'!AE59=""),"",'②異動情報・学校情報・機構に送付が必要な理由（学校入力用）'!AE59)</f>
        <v/>
      </c>
      <c r="AL146" s="834"/>
      <c r="AM146" s="837" t="s">
        <v>176</v>
      </c>
      <c r="AN146" s="539"/>
      <c r="AO146" s="780" t="str">
        <f>IF(OR(AW173&lt;&gt;0,'②異動情報・学校情報・機構に送付が必要な理由（学校入力用）'!AI59=""),"",'②異動情報・学校情報・機構に送付が必要な理由（学校入力用）'!AI59)</f>
        <v/>
      </c>
      <c r="AP146" s="781"/>
      <c r="AQ146" s="781"/>
      <c r="AR146" s="781"/>
      <c r="AS146" s="781"/>
      <c r="AT146" s="781"/>
      <c r="AU146" s="781"/>
      <c r="AV146" s="781"/>
      <c r="AW146" s="781"/>
      <c r="AX146" s="781"/>
      <c r="AY146" s="781"/>
      <c r="AZ146" s="781"/>
      <c r="BA146" s="781"/>
      <c r="BB146" s="782"/>
      <c r="CH146" s="1169"/>
      <c r="CI146" s="1169"/>
      <c r="CJ146" s="1169"/>
      <c r="CK146" s="1169"/>
      <c r="CL146" s="1169"/>
      <c r="CM146" s="1169"/>
      <c r="CN146" s="1170"/>
      <c r="CO146" s="1170"/>
      <c r="CP146" s="1170"/>
      <c r="CQ146" s="1170"/>
      <c r="CR146" s="1170"/>
    </row>
    <row r="147" spans="1:96" ht="14.25" customHeight="1">
      <c r="D147" s="846"/>
      <c r="E147" s="846"/>
      <c r="F147" s="846"/>
      <c r="G147" s="846"/>
      <c r="H147" s="846"/>
      <c r="I147" s="1193"/>
      <c r="J147" s="1193"/>
      <c r="K147" s="1193"/>
      <c r="L147" s="1193"/>
      <c r="M147" s="1193"/>
      <c r="N147" s="1193"/>
      <c r="O147" s="1193"/>
      <c r="P147" s="1193"/>
      <c r="Q147" s="1193"/>
      <c r="R147" s="1193"/>
      <c r="S147" s="1193"/>
      <c r="T147" s="1193"/>
      <c r="U147" s="1193"/>
      <c r="V147" s="1193"/>
      <c r="W147" s="1193"/>
      <c r="X147" s="1193"/>
      <c r="Y147" s="1193"/>
      <c r="AA147" s="173"/>
      <c r="AB147" s="834"/>
      <c r="AC147" s="834"/>
      <c r="AD147" s="533"/>
      <c r="AE147" s="533"/>
      <c r="AF147" s="533"/>
      <c r="AG147" s="533"/>
      <c r="AH147" s="533"/>
      <c r="AI147" s="174"/>
      <c r="AJ147" s="154"/>
      <c r="AK147" s="834"/>
      <c r="AL147" s="834"/>
      <c r="AM147" s="837"/>
      <c r="AN147" s="539"/>
      <c r="AO147" s="783"/>
      <c r="AP147" s="784"/>
      <c r="AQ147" s="784"/>
      <c r="AR147" s="784"/>
      <c r="AS147" s="784"/>
      <c r="AT147" s="784"/>
      <c r="AU147" s="784"/>
      <c r="AV147" s="784"/>
      <c r="AW147" s="784"/>
      <c r="AX147" s="784"/>
      <c r="AY147" s="784"/>
      <c r="AZ147" s="784"/>
      <c r="BA147" s="784"/>
      <c r="BB147" s="785"/>
      <c r="CH147" s="1169"/>
      <c r="CI147" s="1169"/>
      <c r="CJ147" s="1169"/>
      <c r="CK147" s="1169"/>
      <c r="CL147" s="1169"/>
      <c r="CM147" s="1169"/>
      <c r="CN147" s="1170"/>
      <c r="CO147" s="1170"/>
      <c r="CP147" s="1170"/>
      <c r="CQ147" s="1170"/>
      <c r="CR147" s="1170"/>
    </row>
    <row r="148" spans="1:96" ht="6" customHeight="1">
      <c r="D148" s="151"/>
      <c r="E148" s="151"/>
      <c r="F148" s="151"/>
      <c r="G148" s="151"/>
      <c r="H148" s="151"/>
      <c r="I148" s="150"/>
      <c r="J148" s="150"/>
      <c r="K148" s="150"/>
      <c r="L148" s="150"/>
      <c r="M148" s="150"/>
      <c r="N148" s="150"/>
      <c r="O148" s="150"/>
      <c r="P148" s="150"/>
      <c r="Q148" s="150"/>
      <c r="R148" s="150"/>
      <c r="S148" s="150"/>
      <c r="T148" s="150"/>
      <c r="U148" s="150"/>
      <c r="AA148" s="175"/>
      <c r="AB148" s="130"/>
      <c r="AC148" s="130"/>
      <c r="AD148" s="130"/>
      <c r="AE148" s="130"/>
      <c r="AI148" s="176"/>
      <c r="AQ148" s="88"/>
      <c r="CH148" s="152"/>
      <c r="CI148" s="152"/>
      <c r="CJ148" s="152"/>
      <c r="CK148" s="152"/>
      <c r="CL148" s="152"/>
      <c r="CM148" s="152"/>
      <c r="CN148" s="153"/>
      <c r="CO148" s="153"/>
      <c r="CP148" s="153"/>
      <c r="CQ148" s="153"/>
      <c r="CR148" s="153"/>
    </row>
    <row r="149" spans="1:96" ht="6" customHeight="1">
      <c r="D149" s="1193" t="s">
        <v>101</v>
      </c>
      <c r="E149" s="1193"/>
      <c r="F149" s="1193"/>
      <c r="G149" s="1193"/>
      <c r="H149" s="1193"/>
      <c r="I149" s="1205" t="str">
        <f>IF(AW173&lt;&gt;0,"",'②異動情報・学校情報・機構に送付が必要な理由（学校入力用）'!AA40)</f>
        <v/>
      </c>
      <c r="J149" s="1205"/>
      <c r="K149" s="1205"/>
      <c r="L149" s="1205"/>
      <c r="M149" s="1205"/>
      <c r="N149" s="1205"/>
      <c r="O149" s="1205"/>
      <c r="P149" s="1205"/>
      <c r="Q149" s="1205"/>
      <c r="R149" s="1205"/>
      <c r="S149" s="1205"/>
      <c r="T149" s="1205"/>
      <c r="U149" s="1205"/>
      <c r="V149" s="1205"/>
      <c r="W149" s="1205"/>
      <c r="X149" s="1205"/>
      <c r="Y149" s="1205"/>
      <c r="AA149" s="177"/>
      <c r="AB149" s="155"/>
      <c r="AC149" s="156"/>
      <c r="AD149" s="156"/>
      <c r="AE149" s="156"/>
      <c r="AF149" s="156"/>
      <c r="AG149" s="156"/>
      <c r="AH149" s="156"/>
      <c r="AI149" s="156"/>
      <c r="AJ149" s="183"/>
      <c r="AK149" s="183"/>
      <c r="AL149" s="183"/>
      <c r="AM149" s="183"/>
      <c r="AN149" s="183"/>
      <c r="AO149" s="183"/>
      <c r="AP149" s="183"/>
      <c r="AQ149" s="183"/>
      <c r="AR149" s="183"/>
      <c r="AS149" s="183"/>
      <c r="AT149" s="183"/>
      <c r="AU149" s="183"/>
      <c r="AV149" s="183"/>
      <c r="AW149" s="183"/>
      <c r="AX149" s="183"/>
      <c r="AY149" s="183"/>
      <c r="AZ149" s="183"/>
      <c r="BA149" s="183"/>
      <c r="BB149" s="184"/>
      <c r="BC149" s="177"/>
      <c r="CH149" s="152"/>
      <c r="CI149" s="152"/>
      <c r="CJ149" s="152"/>
      <c r="CK149" s="152"/>
      <c r="CL149" s="152"/>
      <c r="CM149" s="152"/>
      <c r="CN149" s="153"/>
      <c r="CO149" s="153"/>
      <c r="CP149" s="153"/>
      <c r="CQ149" s="153"/>
      <c r="CR149" s="153"/>
    </row>
    <row r="150" spans="1:96" ht="14.25" customHeight="1">
      <c r="D150" s="1193"/>
      <c r="E150" s="1193"/>
      <c r="F150" s="1193"/>
      <c r="G150" s="1193"/>
      <c r="H150" s="1193"/>
      <c r="I150" s="1205"/>
      <c r="J150" s="1205"/>
      <c r="K150" s="1205"/>
      <c r="L150" s="1205"/>
      <c r="M150" s="1205"/>
      <c r="N150" s="1205"/>
      <c r="O150" s="1205"/>
      <c r="P150" s="1205"/>
      <c r="Q150" s="1205"/>
      <c r="R150" s="1205"/>
      <c r="S150" s="1205"/>
      <c r="T150" s="1205"/>
      <c r="U150" s="1205"/>
      <c r="V150" s="1205"/>
      <c r="W150" s="1205"/>
      <c r="X150" s="1205"/>
      <c r="Y150" s="1205"/>
      <c r="AA150" s="843" t="s">
        <v>423</v>
      </c>
      <c r="AB150" s="844"/>
      <c r="AC150" s="844"/>
      <c r="AD150" s="844"/>
      <c r="AE150" s="844"/>
      <c r="AF150" s="844"/>
      <c r="AG150" s="844"/>
      <c r="AH150" s="844"/>
      <c r="AI150" s="844"/>
      <c r="AJ150" s="844"/>
      <c r="AK150" s="844"/>
      <c r="AL150" s="844"/>
      <c r="AM150" s="844"/>
      <c r="AN150" s="844"/>
      <c r="AO150" s="844"/>
      <c r="AP150" s="844"/>
      <c r="AQ150" s="844"/>
      <c r="AR150" s="844"/>
      <c r="AS150" s="844"/>
      <c r="AT150" s="844"/>
      <c r="AU150" s="844"/>
      <c r="AV150" s="844"/>
      <c r="AW150" s="844"/>
      <c r="AX150" s="844"/>
      <c r="AY150" s="844"/>
      <c r="AZ150" s="844"/>
      <c r="BA150" s="844"/>
      <c r="BB150" s="845"/>
      <c r="BC150" s="157"/>
    </row>
    <row r="151" spans="1:96" ht="14.25" customHeight="1">
      <c r="D151" s="1193"/>
      <c r="E151" s="1193"/>
      <c r="F151" s="1193"/>
      <c r="G151" s="1193"/>
      <c r="H151" s="1193"/>
      <c r="I151" s="1205"/>
      <c r="J151" s="1205"/>
      <c r="K151" s="1205"/>
      <c r="L151" s="1205"/>
      <c r="M151" s="1205"/>
      <c r="N151" s="1205"/>
      <c r="O151" s="1205"/>
      <c r="P151" s="1205"/>
      <c r="Q151" s="1205"/>
      <c r="R151" s="1205"/>
      <c r="S151" s="1205"/>
      <c r="T151" s="1205"/>
      <c r="U151" s="1205"/>
      <c r="V151" s="1205"/>
      <c r="W151" s="1205"/>
      <c r="X151" s="1205"/>
      <c r="Y151" s="1205"/>
      <c r="AA151" s="843"/>
      <c r="AB151" s="844"/>
      <c r="AC151" s="844"/>
      <c r="AD151" s="844"/>
      <c r="AE151" s="844"/>
      <c r="AF151" s="844"/>
      <c r="AG151" s="844"/>
      <c r="AH151" s="844"/>
      <c r="AI151" s="844"/>
      <c r="AJ151" s="844"/>
      <c r="AK151" s="844"/>
      <c r="AL151" s="844"/>
      <c r="AM151" s="844"/>
      <c r="AN151" s="844"/>
      <c r="AO151" s="844"/>
      <c r="AP151" s="844"/>
      <c r="AQ151" s="844"/>
      <c r="AR151" s="844"/>
      <c r="AS151" s="844"/>
      <c r="AT151" s="844"/>
      <c r="AU151" s="844"/>
      <c r="AV151" s="844"/>
      <c r="AW151" s="844"/>
      <c r="AX151" s="844"/>
      <c r="AY151" s="844"/>
      <c r="AZ151" s="844"/>
      <c r="BA151" s="844"/>
      <c r="BB151" s="845"/>
      <c r="BC151" s="157"/>
    </row>
    <row r="152" spans="1:96" ht="14.25" customHeight="1">
      <c r="D152" s="1202" t="s">
        <v>102</v>
      </c>
      <c r="E152" s="1202"/>
      <c r="F152" s="1202"/>
      <c r="G152" s="1202"/>
      <c r="H152" s="1202"/>
      <c r="I152" s="1202"/>
      <c r="J152" s="1202"/>
      <c r="K152" s="1202"/>
      <c r="L152" s="1202"/>
      <c r="M152" s="1202"/>
      <c r="N152" s="1202"/>
      <c r="O152" s="1202"/>
      <c r="P152" s="1202"/>
      <c r="Q152" s="1202"/>
      <c r="R152" s="1202"/>
      <c r="S152" s="1202"/>
      <c r="T152" s="1202"/>
      <c r="U152" s="1202"/>
      <c r="V152" s="125"/>
      <c r="W152" s="125"/>
      <c r="X152" s="125"/>
      <c r="Y152" s="125"/>
      <c r="AA152" s="843"/>
      <c r="AB152" s="844"/>
      <c r="AC152" s="844"/>
      <c r="AD152" s="844"/>
      <c r="AE152" s="844"/>
      <c r="AF152" s="844"/>
      <c r="AG152" s="844"/>
      <c r="AH152" s="844"/>
      <c r="AI152" s="844"/>
      <c r="AJ152" s="844"/>
      <c r="AK152" s="844"/>
      <c r="AL152" s="844"/>
      <c r="AM152" s="844"/>
      <c r="AN152" s="844"/>
      <c r="AO152" s="844"/>
      <c r="AP152" s="844"/>
      <c r="AQ152" s="844"/>
      <c r="AR152" s="844"/>
      <c r="AS152" s="844"/>
      <c r="AT152" s="844"/>
      <c r="AU152" s="844"/>
      <c r="AV152" s="844"/>
      <c r="AW152" s="844"/>
      <c r="AX152" s="844"/>
      <c r="AY152" s="844"/>
      <c r="AZ152" s="844"/>
      <c r="BA152" s="844"/>
      <c r="BB152" s="845"/>
      <c r="BC152" s="157"/>
    </row>
    <row r="153" spans="1:96" ht="13.5" customHeight="1">
      <c r="D153" s="1203"/>
      <c r="E153" s="1203"/>
      <c r="F153" s="1203"/>
      <c r="G153" s="1203"/>
      <c r="H153" s="1203"/>
      <c r="I153" s="1203"/>
      <c r="J153" s="1203"/>
      <c r="K153" s="1203"/>
      <c r="L153" s="1203"/>
      <c r="M153" s="1203"/>
      <c r="N153" s="1203"/>
      <c r="O153" s="1203"/>
      <c r="P153" s="1203"/>
      <c r="Q153" s="1203"/>
      <c r="R153" s="1203"/>
      <c r="S153" s="1203"/>
      <c r="T153" s="1203"/>
      <c r="U153" s="1203"/>
      <c r="AA153" s="843"/>
      <c r="AB153" s="844"/>
      <c r="AC153" s="844"/>
      <c r="AD153" s="844"/>
      <c r="AE153" s="844"/>
      <c r="AF153" s="844"/>
      <c r="AG153" s="844"/>
      <c r="AH153" s="844"/>
      <c r="AI153" s="844"/>
      <c r="AJ153" s="844"/>
      <c r="AK153" s="844"/>
      <c r="AL153" s="844"/>
      <c r="AM153" s="844"/>
      <c r="AN153" s="844"/>
      <c r="AO153" s="844"/>
      <c r="AP153" s="844"/>
      <c r="AQ153" s="844"/>
      <c r="AR153" s="844"/>
      <c r="AS153" s="844"/>
      <c r="AT153" s="844"/>
      <c r="AU153" s="844"/>
      <c r="AV153" s="844"/>
      <c r="AW153" s="844"/>
      <c r="AX153" s="844"/>
      <c r="AY153" s="844"/>
      <c r="AZ153" s="844"/>
      <c r="BA153" s="844"/>
      <c r="BB153" s="845"/>
      <c r="BC153" s="157"/>
    </row>
    <row r="154" spans="1:96" ht="13.5" customHeight="1" thickBot="1">
      <c r="B154" s="775" t="s">
        <v>211</v>
      </c>
      <c r="C154" s="775"/>
      <c r="D154" s="775"/>
      <c r="E154" s="775"/>
      <c r="F154" s="775"/>
      <c r="G154" s="775"/>
      <c r="H154" s="775"/>
      <c r="I154" s="775"/>
      <c r="J154" s="775" t="s">
        <v>106</v>
      </c>
      <c r="K154" s="775"/>
      <c r="L154" s="775"/>
      <c r="M154" s="775"/>
      <c r="N154" s="775"/>
      <c r="O154" s="775"/>
      <c r="P154" s="775"/>
      <c r="Q154" s="775"/>
      <c r="R154" s="775"/>
      <c r="S154" s="775"/>
      <c r="T154" s="775"/>
      <c r="U154" s="775"/>
      <c r="V154" s="842" t="s">
        <v>107</v>
      </c>
      <c r="W154" s="775"/>
      <c r="X154" s="775"/>
      <c r="Y154" s="775"/>
      <c r="AA154" s="843"/>
      <c r="AB154" s="844"/>
      <c r="AC154" s="844"/>
      <c r="AD154" s="844"/>
      <c r="AE154" s="844"/>
      <c r="AF154" s="844"/>
      <c r="AG154" s="844"/>
      <c r="AH154" s="844"/>
      <c r="AI154" s="844"/>
      <c r="AJ154" s="844"/>
      <c r="AK154" s="844"/>
      <c r="AL154" s="844"/>
      <c r="AM154" s="844"/>
      <c r="AN154" s="844"/>
      <c r="AO154" s="844"/>
      <c r="AP154" s="844"/>
      <c r="AQ154" s="844"/>
      <c r="AR154" s="844"/>
      <c r="AS154" s="844"/>
      <c r="AT154" s="844"/>
      <c r="AU154" s="844"/>
      <c r="AV154" s="844"/>
      <c r="AW154" s="844"/>
      <c r="AX154" s="844"/>
      <c r="AY154" s="844"/>
      <c r="AZ154" s="844"/>
      <c r="BA154" s="844"/>
      <c r="BB154" s="845"/>
      <c r="BC154" s="157"/>
      <c r="BK154" s="1165"/>
      <c r="BL154" s="460"/>
      <c r="BM154" s="460"/>
      <c r="BN154" s="460"/>
      <c r="BO154" s="460"/>
      <c r="BP154" s="460"/>
      <c r="BQ154" s="460"/>
    </row>
    <row r="155" spans="1:96" ht="15" customHeight="1">
      <c r="B155" s="834" t="str">
        <f>IF('②異動情報・学校情報・機構に送付が必要な理由（学校入力用）'!AA42="","",'②異動情報・学校情報・機構に送付が必要な理由（学校入力用）'!AA42)&amp;CHAR(10)&amp;IF('②異動情報・学校情報・機構に送付が必要な理由（学校入力用）'!AA44="","","(")&amp;IF('②異動情報・学校情報・機構に送付が必要な理由（学校入力用）'!AA44="","",'②異動情報・学校情報・機構に送付が必要な理由（学校入力用）'!AA44)&amp;IF('②異動情報・学校情報・機構に送付が必要な理由（学校入力用）'!AA44="","",")")</f>
        <v xml:space="preserve">
</v>
      </c>
      <c r="C155" s="834"/>
      <c r="D155" s="834"/>
      <c r="E155" s="834"/>
      <c r="F155" s="834"/>
      <c r="G155" s="834"/>
      <c r="H155" s="834"/>
      <c r="I155" s="834"/>
      <c r="J155" s="823" t="str">
        <f>MID('②異動情報・学校情報・機構に送付が必要な理由（学校入力用）'!$AA$46,1,1)</f>
        <v/>
      </c>
      <c r="K155" s="824"/>
      <c r="L155" s="824" t="str">
        <f>MID('②異動情報・学校情報・機構に送付が必要な理由（学校入力用）'!$AA$46,2,1)</f>
        <v/>
      </c>
      <c r="M155" s="824"/>
      <c r="N155" s="824" t="str">
        <f>MID('②異動情報・学校情報・機構に送付が必要な理由（学校入力用）'!$AA$46,3,1)</f>
        <v/>
      </c>
      <c r="O155" s="824"/>
      <c r="P155" s="824" t="str">
        <f>MID('②異動情報・学校情報・機構に送付が必要な理由（学校入力用）'!$AA$46,4,1)</f>
        <v/>
      </c>
      <c r="Q155" s="824"/>
      <c r="R155" s="824" t="str">
        <f>MID('②異動情報・学校情報・機構に送付が必要な理由（学校入力用）'!$AA$46,5,1)</f>
        <v/>
      </c>
      <c r="S155" s="824"/>
      <c r="T155" s="824" t="str">
        <f>MID('②異動情報・学校情報・機構に送付が必要な理由（学校入力用）'!$AA$46,6,1)</f>
        <v/>
      </c>
      <c r="U155" s="870"/>
      <c r="V155" s="823" t="str">
        <f>ASC(MID('②異動情報・学校情報・機構に送付が必要な理由（学校入力用）'!$AA$48,1,1))</f>
        <v/>
      </c>
      <c r="W155" s="824"/>
      <c r="X155" s="1192" t="str">
        <f>ASC(MID('②異動情報・学校情報・機構に送付が必要な理由（学校入力用）'!$AA$48,2,1))</f>
        <v/>
      </c>
      <c r="Y155" s="870"/>
      <c r="AA155" s="178"/>
      <c r="AB155" s="1217" t="str">
        <f>IF(AND(AW173=0,'②異動情報・学校情報・機構に送付が必要な理由（学校入力用）'!V70="✔"),"✔","")</f>
        <v/>
      </c>
      <c r="AC155" s="1218"/>
      <c r="AD155" s="838" t="s">
        <v>410</v>
      </c>
      <c r="AE155" s="839"/>
      <c r="AF155" s="839"/>
      <c r="AG155" s="839"/>
      <c r="AH155" s="839"/>
      <c r="AI155" s="839"/>
      <c r="AJ155" s="839"/>
      <c r="AK155" s="839"/>
      <c r="AL155" s="839"/>
      <c r="AM155" s="839"/>
      <c r="AN155" s="839"/>
      <c r="AO155" s="839"/>
      <c r="AP155" s="839"/>
      <c r="AQ155" s="839"/>
      <c r="AR155" s="839"/>
      <c r="AS155" s="839"/>
      <c r="AT155" s="839"/>
      <c r="AU155" s="839"/>
      <c r="AV155" s="839"/>
      <c r="AW155" s="839"/>
      <c r="AX155" s="839"/>
      <c r="AY155" s="839"/>
      <c r="AZ155" s="839"/>
      <c r="BA155" s="839"/>
      <c r="BB155" s="840"/>
      <c r="BC155" s="9"/>
      <c r="BK155" s="475"/>
      <c r="BL155" s="475"/>
      <c r="BM155" s="475"/>
      <c r="BN155" s="475"/>
      <c r="BO155" s="475"/>
      <c r="BP155" s="475"/>
      <c r="BQ155" s="475"/>
    </row>
    <row r="156" spans="1:96" ht="15" customHeight="1" thickBot="1">
      <c r="A156" s="89"/>
      <c r="B156" s="834"/>
      <c r="C156" s="834"/>
      <c r="D156" s="834"/>
      <c r="E156" s="834"/>
      <c r="F156" s="834"/>
      <c r="G156" s="834"/>
      <c r="H156" s="834"/>
      <c r="I156" s="834"/>
      <c r="J156" s="823"/>
      <c r="K156" s="824"/>
      <c r="L156" s="824"/>
      <c r="M156" s="824"/>
      <c r="N156" s="824"/>
      <c r="O156" s="824"/>
      <c r="P156" s="824"/>
      <c r="Q156" s="824"/>
      <c r="R156" s="824"/>
      <c r="S156" s="824"/>
      <c r="T156" s="824"/>
      <c r="U156" s="870"/>
      <c r="V156" s="823"/>
      <c r="W156" s="824"/>
      <c r="X156" s="1192"/>
      <c r="Y156" s="870"/>
      <c r="AA156" s="178"/>
      <c r="AB156" s="1219"/>
      <c r="AC156" s="1220"/>
      <c r="AD156" s="841"/>
      <c r="AE156" s="839"/>
      <c r="AF156" s="839"/>
      <c r="AG156" s="839"/>
      <c r="AH156" s="839"/>
      <c r="AI156" s="839"/>
      <c r="AJ156" s="839"/>
      <c r="AK156" s="839"/>
      <c r="AL156" s="839"/>
      <c r="AM156" s="839"/>
      <c r="AN156" s="839"/>
      <c r="AO156" s="839"/>
      <c r="AP156" s="839"/>
      <c r="AQ156" s="839"/>
      <c r="AR156" s="839"/>
      <c r="AS156" s="839"/>
      <c r="AT156" s="839"/>
      <c r="AU156" s="839"/>
      <c r="AV156" s="839"/>
      <c r="AW156" s="839"/>
      <c r="AX156" s="839"/>
      <c r="AY156" s="839"/>
      <c r="AZ156" s="839"/>
      <c r="BA156" s="839"/>
      <c r="BB156" s="840"/>
      <c r="BC156" s="9"/>
      <c r="BK156" s="475"/>
      <c r="BL156" s="475"/>
      <c r="BM156" s="475"/>
      <c r="BN156" s="475"/>
      <c r="BO156" s="475"/>
      <c r="BP156" s="475"/>
      <c r="BQ156" s="475"/>
    </row>
    <row r="157" spans="1:96" ht="6" customHeight="1">
      <c r="B157" s="834"/>
      <c r="C157" s="834"/>
      <c r="D157" s="834"/>
      <c r="E157" s="834"/>
      <c r="F157" s="834"/>
      <c r="G157" s="834"/>
      <c r="H157" s="834"/>
      <c r="I157" s="834"/>
      <c r="J157" s="823"/>
      <c r="K157" s="824"/>
      <c r="L157" s="824"/>
      <c r="M157" s="824"/>
      <c r="N157" s="824"/>
      <c r="O157" s="824"/>
      <c r="P157" s="824"/>
      <c r="Q157" s="824"/>
      <c r="R157" s="824"/>
      <c r="S157" s="824"/>
      <c r="T157" s="824"/>
      <c r="U157" s="870"/>
      <c r="V157" s="823"/>
      <c r="W157" s="824"/>
      <c r="X157" s="1192"/>
      <c r="Y157" s="870"/>
      <c r="AA157" s="179"/>
      <c r="AB157" s="180"/>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c r="AZ157" s="181"/>
      <c r="BA157" s="181"/>
      <c r="BB157" s="182"/>
      <c r="BC157" s="9"/>
    </row>
    <row r="158" spans="1:96" ht="13.5" customHeight="1">
      <c r="B158" s="16"/>
      <c r="C158" s="16"/>
      <c r="D158" s="16"/>
      <c r="AC158" s="73"/>
      <c r="AD158" s="76"/>
      <c r="AE158" s="76"/>
      <c r="AF158" s="76"/>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16"/>
    </row>
    <row r="159" spans="1:96" ht="13.5" customHeight="1">
      <c r="B159" s="16"/>
      <c r="C159" s="16"/>
      <c r="D159" s="16"/>
      <c r="AC159" s="73"/>
      <c r="AD159" s="76"/>
      <c r="AE159" s="76"/>
      <c r="AF159" s="76"/>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16"/>
    </row>
    <row r="160" spans="1:96" ht="13.5" customHeight="1">
      <c r="B160" s="16"/>
      <c r="C160" s="16"/>
      <c r="D160" s="16"/>
      <c r="AC160" s="73"/>
      <c r="AD160" s="76"/>
      <c r="AE160" s="76"/>
      <c r="AF160" s="76"/>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16"/>
    </row>
    <row r="161" spans="1:55" ht="14.25" customHeight="1">
      <c r="A161" s="2"/>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row>
    <row r="162" spans="1:55" ht="18" customHeight="1">
      <c r="B162" s="135" t="s">
        <v>16</v>
      </c>
      <c r="C162" s="8"/>
      <c r="D162" s="8"/>
      <c r="E162" s="8"/>
      <c r="F162" s="8"/>
      <c r="G162" s="8"/>
      <c r="H162" s="8"/>
      <c r="I162" s="8"/>
      <c r="J162" s="8"/>
      <c r="K162" s="8"/>
      <c r="L162" s="8"/>
      <c r="M162" s="8"/>
      <c r="Q162" s="8"/>
      <c r="R162" s="8"/>
      <c r="S162" s="8"/>
      <c r="T162" s="8"/>
      <c r="U162" s="8"/>
      <c r="V162" s="8"/>
      <c r="W162" s="8"/>
      <c r="X162" s="8"/>
      <c r="Y162" s="8"/>
      <c r="Z162" s="8"/>
      <c r="AA162" s="8"/>
      <c r="AB162" s="8"/>
      <c r="AC162" s="8"/>
      <c r="AD162" s="72"/>
      <c r="AE162" s="72"/>
      <c r="AF162" s="72"/>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row>
    <row r="163" spans="1:55" ht="9" customHeight="1">
      <c r="B163" s="1224" t="s">
        <v>212</v>
      </c>
      <c r="C163" s="1225"/>
      <c r="D163" s="1225"/>
      <c r="E163" s="1226"/>
      <c r="F163" s="242"/>
      <c r="G163" s="242"/>
      <c r="H163" s="242"/>
      <c r="I163" s="242"/>
      <c r="J163" s="242"/>
      <c r="K163" s="242"/>
      <c r="L163" s="242"/>
      <c r="M163" s="243"/>
      <c r="N163" s="244"/>
      <c r="O163" s="242"/>
      <c r="P163" s="242"/>
      <c r="Q163" s="242"/>
      <c r="R163" s="242"/>
      <c r="S163" s="242"/>
      <c r="T163" s="245"/>
      <c r="U163" s="242"/>
      <c r="V163" s="242"/>
      <c r="W163" s="242"/>
      <c r="X163" s="242"/>
      <c r="Y163" s="243"/>
      <c r="Z163" s="1224" t="s">
        <v>17</v>
      </c>
      <c r="AA163" s="1225"/>
      <c r="AB163" s="1225"/>
      <c r="AC163" s="1226"/>
      <c r="AD163" s="242"/>
      <c r="AE163" s="242"/>
      <c r="AF163" s="242"/>
      <c r="AG163" s="242"/>
      <c r="AH163" s="243"/>
      <c r="AI163" s="79"/>
      <c r="AJ163" s="1232" t="s">
        <v>5</v>
      </c>
      <c r="AK163" s="1233"/>
      <c r="AL163" s="1233"/>
      <c r="AM163" s="1233"/>
      <c r="AN163" s="1233"/>
      <c r="AO163" s="1233"/>
      <c r="AP163" s="1212"/>
      <c r="AQ163" s="1211" t="s">
        <v>15</v>
      </c>
      <c r="AR163" s="1212"/>
      <c r="AS163" s="1212"/>
      <c r="AT163" s="1212"/>
      <c r="AU163" s="1212"/>
      <c r="AV163" s="1213"/>
      <c r="AW163" s="1232" t="s">
        <v>14</v>
      </c>
      <c r="AX163" s="1233"/>
      <c r="AY163" s="1233"/>
      <c r="AZ163" s="1233"/>
      <c r="BA163" s="1233"/>
      <c r="BB163" s="1234"/>
      <c r="BC163" s="80"/>
    </row>
    <row r="164" spans="1:55" ht="18" customHeight="1">
      <c r="B164" s="1227"/>
      <c r="C164" s="819"/>
      <c r="D164" s="819"/>
      <c r="E164" s="1228"/>
      <c r="F164" s="1235">
        <v>20</v>
      </c>
      <c r="G164" s="1235"/>
      <c r="H164" s="821"/>
      <c r="I164" s="821"/>
      <c r="J164" s="819" t="s">
        <v>0</v>
      </c>
      <c r="K164" s="821"/>
      <c r="L164" s="821"/>
      <c r="M164" s="820" t="s">
        <v>213</v>
      </c>
      <c r="N164" s="1227" t="s">
        <v>214</v>
      </c>
      <c r="O164" s="819"/>
      <c r="P164" s="819"/>
      <c r="Q164" s="819"/>
      <c r="R164" s="819"/>
      <c r="S164" s="819"/>
      <c r="T164" s="1228"/>
      <c r="U164" s="246"/>
      <c r="V164" s="246"/>
      <c r="W164" s="819" t="s">
        <v>215</v>
      </c>
      <c r="X164" s="819"/>
      <c r="Y164" s="820"/>
      <c r="Z164" s="1227"/>
      <c r="AA164" s="819"/>
      <c r="AB164" s="819"/>
      <c r="AC164" s="1228"/>
      <c r="AD164" s="246"/>
      <c r="AE164" s="246"/>
      <c r="AF164" s="246"/>
      <c r="AG164" s="819" t="s">
        <v>108</v>
      </c>
      <c r="AH164" s="820"/>
      <c r="AJ164" s="1214"/>
      <c r="AK164" s="1215"/>
      <c r="AL164" s="1215"/>
      <c r="AM164" s="1215"/>
      <c r="AN164" s="1215"/>
      <c r="AO164" s="1215"/>
      <c r="AP164" s="1215"/>
      <c r="AQ164" s="1214"/>
      <c r="AR164" s="1215"/>
      <c r="AS164" s="1215"/>
      <c r="AT164" s="1215"/>
      <c r="AU164" s="1215"/>
      <c r="AV164" s="1216"/>
      <c r="AW164" s="1214"/>
      <c r="AX164" s="1215"/>
      <c r="AY164" s="1215"/>
      <c r="AZ164" s="1215"/>
      <c r="BA164" s="1215"/>
      <c r="BB164" s="1216"/>
    </row>
    <row r="165" spans="1:55" ht="18" customHeight="1">
      <c r="B165" s="1227"/>
      <c r="C165" s="819"/>
      <c r="D165" s="819"/>
      <c r="E165" s="1228"/>
      <c r="F165" s="1235"/>
      <c r="G165" s="1235"/>
      <c r="H165" s="821"/>
      <c r="I165" s="821"/>
      <c r="J165" s="819"/>
      <c r="K165" s="821"/>
      <c r="L165" s="821"/>
      <c r="M165" s="820"/>
      <c r="N165" s="247"/>
      <c r="O165" s="248"/>
      <c r="P165" s="66" t="s">
        <v>216</v>
      </c>
      <c r="Q165" s="66"/>
      <c r="R165" s="248"/>
      <c r="S165" s="66" t="s">
        <v>217</v>
      </c>
      <c r="T165" s="249"/>
      <c r="U165" s="246"/>
      <c r="V165" s="246"/>
      <c r="W165" s="819"/>
      <c r="X165" s="819"/>
      <c r="Y165" s="820"/>
      <c r="Z165" s="1227"/>
      <c r="AA165" s="819"/>
      <c r="AB165" s="819"/>
      <c r="AC165" s="1228"/>
      <c r="AD165" s="246"/>
      <c r="AE165" s="246"/>
      <c r="AF165" s="246"/>
      <c r="AG165" s="819"/>
      <c r="AH165" s="820"/>
      <c r="AJ165" s="1166" t="s">
        <v>4</v>
      </c>
      <c r="AK165" s="1166"/>
      <c r="AL165" s="1166"/>
      <c r="AM165" s="1166"/>
      <c r="AN165" s="1166"/>
      <c r="AO165" s="1166"/>
      <c r="AP165" s="1167"/>
      <c r="AQ165" s="1222" t="str">
        <f>IF(OR(AB142="✔",AK142="✔",AB146="✔",AK146="✔"),"処理不要","処理必要")</f>
        <v>処理必要</v>
      </c>
      <c r="AR165" s="1222"/>
      <c r="AS165" s="1222"/>
      <c r="AT165" s="1222"/>
      <c r="AU165" s="1222"/>
      <c r="AV165" s="1222"/>
      <c r="AW165" s="1222" t="str">
        <f>AP7</f>
        <v>送付不要</v>
      </c>
      <c r="AX165" s="1222"/>
      <c r="AY165" s="1222"/>
      <c r="AZ165" s="1222"/>
      <c r="BA165" s="1222"/>
      <c r="BB165" s="1222"/>
      <c r="BC165" s="16"/>
    </row>
    <row r="166" spans="1:55" ht="9" customHeight="1">
      <c r="B166" s="1229"/>
      <c r="C166" s="1230"/>
      <c r="D166" s="1230"/>
      <c r="E166" s="1231"/>
      <c r="F166" s="250"/>
      <c r="G166" s="250"/>
      <c r="H166" s="251"/>
      <c r="I166" s="251"/>
      <c r="J166" s="252"/>
      <c r="K166" s="252"/>
      <c r="L166" s="253"/>
      <c r="M166" s="259"/>
      <c r="N166" s="255"/>
      <c r="O166" s="256"/>
      <c r="P166" s="253"/>
      <c r="Q166" s="253"/>
      <c r="R166" s="256"/>
      <c r="S166" s="253"/>
      <c r="T166" s="257"/>
      <c r="U166" s="258"/>
      <c r="V166" s="258"/>
      <c r="W166" s="258"/>
      <c r="X166" s="253"/>
      <c r="Y166" s="254"/>
      <c r="Z166" s="1229"/>
      <c r="AA166" s="1230"/>
      <c r="AB166" s="1230"/>
      <c r="AC166" s="1231"/>
      <c r="AD166" s="258"/>
      <c r="AE166" s="258"/>
      <c r="AF166" s="258"/>
      <c r="AG166" s="258"/>
      <c r="AH166" s="254"/>
      <c r="AJ166" s="609"/>
      <c r="AK166" s="609"/>
      <c r="AL166" s="609"/>
      <c r="AM166" s="609"/>
      <c r="AN166" s="609"/>
      <c r="AO166" s="609"/>
      <c r="AP166" s="1168"/>
      <c r="AQ166" s="1223"/>
      <c r="AR166" s="1223"/>
      <c r="AS166" s="1223"/>
      <c r="AT166" s="1223"/>
      <c r="AU166" s="1223"/>
      <c r="AV166" s="1223"/>
      <c r="AW166" s="1223"/>
      <c r="AX166" s="1223"/>
      <c r="AY166" s="1223"/>
      <c r="AZ166" s="1223"/>
      <c r="BA166" s="1223"/>
      <c r="BB166" s="1223"/>
      <c r="BC166" s="128"/>
    </row>
    <row r="167" spans="1:55" ht="13.5" customHeight="1">
      <c r="B167" s="16"/>
      <c r="C167" s="16"/>
      <c r="D167" s="16"/>
      <c r="BB167" s="814" t="s">
        <v>425</v>
      </c>
      <c r="BC167" s="815"/>
    </row>
    <row r="168" spans="1:55" ht="13.5" customHeight="1">
      <c r="B168" s="16"/>
      <c r="C168" s="16"/>
      <c r="D168" s="16"/>
      <c r="BB168" s="264"/>
      <c r="BC168" s="263"/>
    </row>
    <row r="169" spans="1:55" ht="18" customHeight="1">
      <c r="B169" s="876" t="s">
        <v>202</v>
      </c>
      <c r="C169" s="876"/>
      <c r="D169" s="876"/>
      <c r="E169" s="876"/>
      <c r="F169" s="876"/>
      <c r="G169" s="876"/>
      <c r="H169" s="876" t="s">
        <v>203</v>
      </c>
      <c r="I169" s="876"/>
      <c r="J169" s="876"/>
      <c r="K169" s="876"/>
      <c r="L169" s="876"/>
      <c r="M169" s="876"/>
      <c r="N169" s="876" t="s">
        <v>204</v>
      </c>
      <c r="O169" s="876"/>
      <c r="P169" s="876"/>
      <c r="Q169" s="876"/>
      <c r="R169" s="876"/>
      <c r="S169" s="876"/>
      <c r="T169" s="876" t="s">
        <v>205</v>
      </c>
      <c r="U169" s="876"/>
      <c r="V169" s="876"/>
      <c r="W169" s="876"/>
      <c r="X169" s="876"/>
      <c r="Y169" s="876"/>
      <c r="Z169" s="876" t="s">
        <v>206</v>
      </c>
      <c r="AA169" s="876"/>
      <c r="AB169" s="876"/>
      <c r="AC169" s="876"/>
      <c r="AD169" s="876"/>
      <c r="AE169" s="876"/>
      <c r="AF169" s="876" t="s">
        <v>220</v>
      </c>
      <c r="AG169" s="876"/>
      <c r="AH169" s="876"/>
      <c r="AI169" s="876"/>
      <c r="AJ169" s="876"/>
      <c r="AK169" s="876"/>
      <c r="AL169" s="240"/>
      <c r="AM169" s="240"/>
      <c r="AN169" s="240"/>
      <c r="AO169" s="240"/>
      <c r="AP169" s="240"/>
      <c r="AQ169" s="240"/>
      <c r="AR169" s="240"/>
      <c r="AS169" s="877"/>
      <c r="AT169" s="877"/>
      <c r="AU169" s="877"/>
      <c r="AV169" s="877"/>
      <c r="AW169" s="877"/>
      <c r="AX169" s="877"/>
      <c r="AY169" s="240"/>
      <c r="AZ169" s="240"/>
      <c r="BA169" s="240"/>
      <c r="BB169" s="241"/>
    </row>
    <row r="170" spans="1:55" ht="18" customHeight="1">
      <c r="B170" s="796" t="str">
        <f>'①基本情報・異動情報（学生入力用）'!G26</f>
        <v>エラー：未入力項目があります。必要項目を全て入力してください。</v>
      </c>
      <c r="C170" s="796"/>
      <c r="D170" s="796"/>
      <c r="E170" s="796"/>
      <c r="F170" s="796"/>
      <c r="G170" s="796"/>
      <c r="H170" s="796" t="str">
        <f>'①基本情報・異動情報（学生入力用）'!Z26</f>
        <v>エラー：未入力項目があります。必要項目を全て入力してください。</v>
      </c>
      <c r="I170" s="796"/>
      <c r="J170" s="796"/>
      <c r="K170" s="796"/>
      <c r="L170" s="796"/>
      <c r="M170" s="796"/>
      <c r="N170" s="796" t="str">
        <f>'②異動情報・学校情報・機構に送付が必要な理由（学校入力用）'!Y20</f>
        <v>エラー：未入力項目があります。必要項目を全て入力してください。</v>
      </c>
      <c r="O170" s="796"/>
      <c r="P170" s="796"/>
      <c r="Q170" s="796"/>
      <c r="R170" s="796"/>
      <c r="S170" s="796"/>
      <c r="T170" s="796" t="str">
        <f>'②異動情報・学校情報・機構に送付が必要な理由（学校入力用）'!AO42</f>
        <v>エラー：未入力項目があります。必要項目を全て入力してください。</v>
      </c>
      <c r="U170" s="796"/>
      <c r="V170" s="796"/>
      <c r="W170" s="796"/>
      <c r="X170" s="796"/>
      <c r="Y170" s="796"/>
      <c r="Z170" s="796" t="str">
        <f>'③認定報告（学校入力用）'!AC8</f>
        <v>エラー：未入力箇所があります。色付き（薄い黄色）のセルを順番通りに入力してください。入力が完了すると、該当学生の総合認定のセルに色（濃い黄色）がつきます。</v>
      </c>
      <c r="AA170" s="796"/>
      <c r="AB170" s="796"/>
      <c r="AC170" s="796"/>
      <c r="AD170" s="796"/>
      <c r="AE170" s="796"/>
      <c r="AF170" s="796" t="str">
        <f>'②異動情報・学校情報・機構に送付が必要な理由（学校入力用）'!AN20</f>
        <v/>
      </c>
      <c r="AG170" s="796"/>
      <c r="AH170" s="796"/>
      <c r="AI170" s="796"/>
      <c r="AJ170" s="796"/>
      <c r="AK170" s="796"/>
      <c r="AL170" s="240"/>
      <c r="AM170" s="240"/>
      <c r="AN170" s="240"/>
      <c r="AO170" s="240"/>
      <c r="AP170" s="240"/>
      <c r="AQ170" s="240"/>
      <c r="AR170" s="240"/>
      <c r="AS170" s="877"/>
      <c r="AT170" s="877"/>
      <c r="AU170" s="877"/>
      <c r="AV170" s="877"/>
      <c r="AW170" s="877"/>
      <c r="AX170" s="877"/>
      <c r="AY170" s="240"/>
      <c r="AZ170" s="240"/>
      <c r="BA170" s="240"/>
      <c r="BB170" s="241"/>
    </row>
    <row r="171" spans="1:55" ht="18" customHeight="1">
      <c r="B171" s="796"/>
      <c r="C171" s="796"/>
      <c r="D171" s="796"/>
      <c r="E171" s="796"/>
      <c r="F171" s="796"/>
      <c r="G171" s="796"/>
      <c r="H171" s="796"/>
      <c r="I171" s="796"/>
      <c r="J171" s="796"/>
      <c r="K171" s="796"/>
      <c r="L171" s="796"/>
      <c r="M171" s="796"/>
      <c r="N171" s="796"/>
      <c r="O171" s="796"/>
      <c r="P171" s="796"/>
      <c r="Q171" s="796"/>
      <c r="R171" s="796"/>
      <c r="S171" s="796"/>
      <c r="T171" s="796"/>
      <c r="U171" s="796"/>
      <c r="V171" s="796"/>
      <c r="W171" s="796"/>
      <c r="X171" s="796"/>
      <c r="Y171" s="796"/>
      <c r="Z171" s="796"/>
      <c r="AA171" s="796"/>
      <c r="AB171" s="796"/>
      <c r="AC171" s="796"/>
      <c r="AD171" s="796"/>
      <c r="AE171" s="796"/>
      <c r="AF171" s="796"/>
      <c r="AG171" s="796"/>
      <c r="AH171" s="796"/>
      <c r="AI171" s="796"/>
      <c r="AJ171" s="796"/>
      <c r="AK171" s="796"/>
      <c r="AL171" s="240"/>
      <c r="AM171" s="240"/>
      <c r="AN171" s="240"/>
      <c r="AO171" s="240"/>
      <c r="AP171" s="240"/>
      <c r="AQ171" s="240"/>
      <c r="AR171" s="240"/>
      <c r="AS171" s="877"/>
      <c r="AT171" s="877"/>
      <c r="AU171" s="877"/>
      <c r="AV171" s="877"/>
      <c r="AW171" s="877"/>
      <c r="AX171" s="877"/>
      <c r="AY171" s="240"/>
      <c r="AZ171" s="240"/>
      <c r="BA171" s="240"/>
      <c r="BB171" s="241"/>
    </row>
    <row r="172" spans="1:55" ht="18" customHeight="1" thickBot="1">
      <c r="B172" s="796"/>
      <c r="C172" s="796"/>
      <c r="D172" s="796"/>
      <c r="E172" s="796"/>
      <c r="F172" s="796"/>
      <c r="G172" s="796"/>
      <c r="H172" s="796"/>
      <c r="I172" s="796"/>
      <c r="J172" s="796"/>
      <c r="K172" s="796"/>
      <c r="L172" s="796"/>
      <c r="M172" s="796"/>
      <c r="N172" s="796"/>
      <c r="O172" s="796"/>
      <c r="P172" s="796"/>
      <c r="Q172" s="796"/>
      <c r="R172" s="796"/>
      <c r="S172" s="796"/>
      <c r="T172" s="796"/>
      <c r="U172" s="796"/>
      <c r="V172" s="796"/>
      <c r="W172" s="796"/>
      <c r="X172" s="796"/>
      <c r="Y172" s="796"/>
      <c r="Z172" s="796"/>
      <c r="AA172" s="796"/>
      <c r="AB172" s="796"/>
      <c r="AC172" s="796"/>
      <c r="AD172" s="796"/>
      <c r="AE172" s="796"/>
      <c r="AF172" s="796"/>
      <c r="AG172" s="796"/>
      <c r="AH172" s="796"/>
      <c r="AI172" s="796"/>
      <c r="AJ172" s="796"/>
      <c r="AK172" s="796"/>
      <c r="AL172" s="240"/>
      <c r="AM172" s="240"/>
      <c r="AN172" s="240"/>
      <c r="AO172" s="240"/>
      <c r="AP172" s="240"/>
      <c r="AQ172" s="240"/>
      <c r="AR172" s="240"/>
      <c r="AS172" s="877"/>
      <c r="AT172" s="877"/>
      <c r="AU172" s="877"/>
      <c r="AV172" s="877"/>
      <c r="AW172" s="877"/>
      <c r="AX172" s="877"/>
      <c r="AY172" s="240"/>
      <c r="AZ172" s="240"/>
      <c r="BA172" s="240"/>
      <c r="BB172" s="241"/>
    </row>
    <row r="173" spans="1:55" ht="18" customHeight="1" thickBot="1">
      <c r="B173" s="779">
        <f>IF(B170="エラー：未入力項目があります。必要項目を全て入力してください。",1,0)</f>
        <v>1</v>
      </c>
      <c r="C173" s="779"/>
      <c r="D173" s="779"/>
      <c r="E173" s="779"/>
      <c r="F173" s="779"/>
      <c r="G173" s="779"/>
      <c r="H173" s="779">
        <f>IF(H170="エラー：未入力項目があります。必要項目を全て入力してください。",1,0)</f>
        <v>1</v>
      </c>
      <c r="I173" s="779"/>
      <c r="J173" s="779"/>
      <c r="K173" s="779"/>
      <c r="L173" s="779"/>
      <c r="M173" s="779"/>
      <c r="N173" s="779">
        <f>IF(OR(N170="エラー：未入力項目があります。必要項目を全て入力してください。",N170="エラー：この様式は退学の異動始期が2025/4始期以前の奨学生用です。2025/5始期以降の様式をご使用ください。"),1,0)</f>
        <v>1</v>
      </c>
      <c r="O173" s="779"/>
      <c r="P173" s="779"/>
      <c r="Q173" s="779"/>
      <c r="R173" s="779"/>
      <c r="S173" s="779"/>
      <c r="T173" s="779">
        <f>IF(T170="エラー：未入力項目があります。必要項目を全て入力してください。",1,0)</f>
        <v>1</v>
      </c>
      <c r="U173" s="779"/>
      <c r="V173" s="779"/>
      <c r="W173" s="779"/>
      <c r="X173" s="779"/>
      <c r="Y173" s="779"/>
      <c r="Z173" s="779">
        <f>IF(Z170="エラー：未入力箇所があります。色付き（薄い黄色）のセルを順番通りに入力してください。入力が完了すると、該当学生の総合認定のセルに色（濃い黄色）がつきます。",1,0)</f>
        <v>1</v>
      </c>
      <c r="AA173" s="779"/>
      <c r="AB173" s="779"/>
      <c r="AC173" s="779"/>
      <c r="AD173" s="779"/>
      <c r="AE173" s="779"/>
      <c r="AF173" s="779">
        <f>IF(OR(AF170="正しい退学日と退学決定日が入力されています。",AF170=""),0,1)</f>
        <v>0</v>
      </c>
      <c r="AG173" s="779"/>
      <c r="AH173" s="779"/>
      <c r="AI173" s="779"/>
      <c r="AJ173" s="779"/>
      <c r="AK173" s="779"/>
      <c r="AL173" s="240"/>
      <c r="AM173" s="240"/>
      <c r="AN173" s="240"/>
      <c r="AO173" s="240"/>
      <c r="AP173" s="240"/>
      <c r="AQ173" s="240"/>
      <c r="AR173" s="240"/>
      <c r="AS173" s="240"/>
      <c r="AT173" s="240"/>
      <c r="AU173" s="240"/>
      <c r="AV173" s="240"/>
      <c r="AW173" s="1236">
        <f>SUM(B173:AK173)</f>
        <v>5</v>
      </c>
      <c r="AX173" s="1237"/>
      <c r="AY173" s="1237"/>
      <c r="AZ173" s="1237"/>
      <c r="BA173" s="1237"/>
      <c r="BB173" s="1238"/>
    </row>
    <row r="175" spans="1:55" ht="13.5" customHeight="1">
      <c r="F175" s="66"/>
      <c r="G175" s="66"/>
      <c r="H175" s="66"/>
      <c r="I175" s="240"/>
      <c r="J175" s="240"/>
      <c r="S175" s="240"/>
      <c r="T175" s="240"/>
      <c r="AB175" s="240"/>
      <c r="AC175" s="240"/>
      <c r="AD175" s="240"/>
      <c r="AE175" s="240"/>
      <c r="AF175" s="240"/>
      <c r="AP175" s="66"/>
      <c r="AQ175" s="66"/>
      <c r="AR175" s="240"/>
      <c r="AS175" s="240"/>
      <c r="AT175" s="240"/>
      <c r="AU175" s="240"/>
      <c r="AV175" s="240"/>
      <c r="AW175" s="240"/>
    </row>
    <row r="176" spans="1:55" ht="13.5" customHeight="1">
      <c r="F176" s="66"/>
      <c r="G176" s="66"/>
      <c r="H176" s="66"/>
      <c r="I176" s="66"/>
      <c r="J176" s="66"/>
      <c r="S176" s="240"/>
      <c r="T176" s="240"/>
      <c r="AB176" s="819"/>
      <c r="AC176" s="819"/>
      <c r="AD176" s="819"/>
      <c r="AE176" s="819"/>
      <c r="AF176" s="246"/>
    </row>
    <row r="177" spans="6:49" ht="13.5" customHeight="1">
      <c r="F177" s="66"/>
      <c r="G177" s="66"/>
      <c r="H177" s="66"/>
      <c r="I177" s="66"/>
      <c r="J177" s="66"/>
      <c r="S177" s="240"/>
      <c r="T177" s="240"/>
      <c r="AB177" s="819"/>
      <c r="AC177" s="819"/>
      <c r="AD177" s="819"/>
      <c r="AE177" s="819"/>
      <c r="AF177" s="246"/>
    </row>
    <row r="178" spans="6:49" ht="13.5" customHeight="1">
      <c r="F178" s="66"/>
      <c r="G178" s="66"/>
      <c r="H178" s="66"/>
      <c r="I178" s="93"/>
      <c r="J178" s="93"/>
      <c r="S178" s="260"/>
      <c r="T178" s="66"/>
      <c r="AB178" s="93"/>
      <c r="AC178" s="93"/>
      <c r="AD178" s="93"/>
      <c r="AE178" s="93"/>
      <c r="AF178" s="261"/>
      <c r="AP178" s="66"/>
      <c r="AQ178" s="66"/>
      <c r="AR178" s="262"/>
      <c r="AS178" s="262"/>
      <c r="AT178" s="262"/>
      <c r="AU178" s="262"/>
      <c r="AV178" s="262"/>
      <c r="AW178" s="261"/>
    </row>
  </sheetData>
  <sheetProtection algorithmName="SHA-512" hashValue="ZURiHA6jmdU6niQmfaIlCpcA2Im43yb6WsMDB3Nlgz2rJXErbBAxrOCMCDOv6RJiQWTpCOuAOx5DAKovAwwddA==" saltValue="GOMMDnwppQnaNYi3f+oc0w==" spinCount="100000" sheet="1" objects="1" scenarios="1"/>
  <protectedRanges>
    <protectedRange sqref="AB142:AB143 AP147 AL142:AL143 AB146:AB147 AL146:AL147 AO146 AQ146:BB147" name="範囲3"/>
  </protectedRanges>
  <mergeCells count="351">
    <mergeCell ref="AB177:AE177"/>
    <mergeCell ref="B163:E166"/>
    <mergeCell ref="Z163:AC166"/>
    <mergeCell ref="AJ163:AP164"/>
    <mergeCell ref="AW163:BB164"/>
    <mergeCell ref="F164:G165"/>
    <mergeCell ref="H164:I164"/>
    <mergeCell ref="J164:J165"/>
    <mergeCell ref="K164:L164"/>
    <mergeCell ref="M164:M165"/>
    <mergeCell ref="N164:T164"/>
    <mergeCell ref="AB176:AE176"/>
    <mergeCell ref="W164:Y165"/>
    <mergeCell ref="B173:G173"/>
    <mergeCell ref="H173:M173"/>
    <mergeCell ref="N173:S173"/>
    <mergeCell ref="T173:Y173"/>
    <mergeCell ref="B169:G169"/>
    <mergeCell ref="H169:M169"/>
    <mergeCell ref="AW173:BB173"/>
    <mergeCell ref="Z170:AE172"/>
    <mergeCell ref="Z173:AE173"/>
    <mergeCell ref="AS170:AX172"/>
    <mergeCell ref="AF170:AK172"/>
    <mergeCell ref="N169:S169"/>
    <mergeCell ref="AF169:AK169"/>
    <mergeCell ref="Z169:AE169"/>
    <mergeCell ref="K165:L165"/>
    <mergeCell ref="J154:U154"/>
    <mergeCell ref="B1:BB2"/>
    <mergeCell ref="Q9:AM12"/>
    <mergeCell ref="AM142:BB144"/>
    <mergeCell ref="I149:Y151"/>
    <mergeCell ref="AU97:AV100"/>
    <mergeCell ref="AE102:AE103"/>
    <mergeCell ref="AH102:AH103"/>
    <mergeCell ref="AF111:AF113"/>
    <mergeCell ref="AG111:AQ113"/>
    <mergeCell ref="AF114:AF116"/>
    <mergeCell ref="AQ163:AV164"/>
    <mergeCell ref="AB155:AC156"/>
    <mergeCell ref="AF125:AF128"/>
    <mergeCell ref="AB142:AC143"/>
    <mergeCell ref="AD142:AH143"/>
    <mergeCell ref="AK142:AL143"/>
    <mergeCell ref="AP145:AR145"/>
    <mergeCell ref="AW165:BB166"/>
    <mergeCell ref="AQ165:AV166"/>
    <mergeCell ref="D102:O103"/>
    <mergeCell ref="E104:E106"/>
    <mergeCell ref="F104:F106"/>
    <mergeCell ref="D107:O107"/>
    <mergeCell ref="T107:AB107"/>
    <mergeCell ref="D116:E119"/>
    <mergeCell ref="AW121:BA124"/>
    <mergeCell ref="AA133:BB136"/>
    <mergeCell ref="X155:Y157"/>
    <mergeCell ref="I145:Y147"/>
    <mergeCell ref="S108:S109"/>
    <mergeCell ref="T108:AB109"/>
    <mergeCell ref="AF108:AF110"/>
    <mergeCell ref="AG108:AQ110"/>
    <mergeCell ref="D145:H147"/>
    <mergeCell ref="D152:U153"/>
    <mergeCell ref="D149:H151"/>
    <mergeCell ref="D112:E115"/>
    <mergeCell ref="F108:N111"/>
    <mergeCell ref="F116:N119"/>
    <mergeCell ref="Y102:Y103"/>
    <mergeCell ref="AB102:AB103"/>
    <mergeCell ref="O108:O119"/>
    <mergeCell ref="BQ111:CH115"/>
    <mergeCell ref="R113:R115"/>
    <mergeCell ref="BF111:BG115"/>
    <mergeCell ref="BH111:BI115"/>
    <mergeCell ref="AU108:AV111"/>
    <mergeCell ref="AW108:BA111"/>
    <mergeCell ref="AR108:AT108"/>
    <mergeCell ref="AR109:AT109"/>
    <mergeCell ref="R116:R117"/>
    <mergeCell ref="AB110:AB115"/>
    <mergeCell ref="BF116:BG120"/>
    <mergeCell ref="BH116:BI120"/>
    <mergeCell ref="BJ116:BK120"/>
    <mergeCell ref="BJ106:BK110"/>
    <mergeCell ref="BL116:BP120"/>
    <mergeCell ref="BQ116:CH120"/>
    <mergeCell ref="CI86:CL90"/>
    <mergeCell ref="BK155:BQ156"/>
    <mergeCell ref="AB146:AC147"/>
    <mergeCell ref="AD146:AH147"/>
    <mergeCell ref="AK146:AL147"/>
    <mergeCell ref="BK154:BQ154"/>
    <mergeCell ref="AJ165:AP166"/>
    <mergeCell ref="BQ101:CH105"/>
    <mergeCell ref="BL106:BP110"/>
    <mergeCell ref="BQ106:CH110"/>
    <mergeCell ref="CH135:CR136"/>
    <mergeCell ref="BF137:CB138"/>
    <mergeCell ref="CH137:CM147"/>
    <mergeCell ref="CN137:CR147"/>
    <mergeCell ref="AU125:AV128"/>
    <mergeCell ref="BJ111:BK115"/>
    <mergeCell ref="BL111:BP115"/>
    <mergeCell ref="BF101:BG105"/>
    <mergeCell ref="BH101:BI105"/>
    <mergeCell ref="AM103:AM107"/>
    <mergeCell ref="BF106:BG110"/>
    <mergeCell ref="BH106:BI110"/>
    <mergeCell ref="BL91:BP95"/>
    <mergeCell ref="BJ101:BK105"/>
    <mergeCell ref="B98:B101"/>
    <mergeCell ref="C98:C101"/>
    <mergeCell ref="D98:E101"/>
    <mergeCell ref="F98:N101"/>
    <mergeCell ref="R98:R100"/>
    <mergeCell ref="S98:S100"/>
    <mergeCell ref="BJ96:BK100"/>
    <mergeCell ref="B94:B97"/>
    <mergeCell ref="C94:C97"/>
    <mergeCell ref="D94:E97"/>
    <mergeCell ref="F94:N97"/>
    <mergeCell ref="V101:W101"/>
    <mergeCell ref="AW97:BA100"/>
    <mergeCell ref="AB90:AB97"/>
    <mergeCell ref="P92:R92"/>
    <mergeCell ref="P91:R91"/>
    <mergeCell ref="AC91:AT91"/>
    <mergeCell ref="AR92:AT92"/>
    <mergeCell ref="R94:R97"/>
    <mergeCell ref="S94:S97"/>
    <mergeCell ref="T94:AA97"/>
    <mergeCell ref="T90:AA93"/>
    <mergeCell ref="O90:O101"/>
    <mergeCell ref="S90:S93"/>
    <mergeCell ref="BL101:BP105"/>
    <mergeCell ref="B90:B93"/>
    <mergeCell ref="C90:C93"/>
    <mergeCell ref="D90:E93"/>
    <mergeCell ref="F90:N93"/>
    <mergeCell ref="BQ86:CH90"/>
    <mergeCell ref="T88:AB89"/>
    <mergeCell ref="BF86:BG90"/>
    <mergeCell ref="T98:AB100"/>
    <mergeCell ref="D89:O89"/>
    <mergeCell ref="AX89:BA89"/>
    <mergeCell ref="AW90:BA93"/>
    <mergeCell ref="BH86:BI90"/>
    <mergeCell ref="BJ86:BK90"/>
    <mergeCell ref="BL86:BP90"/>
    <mergeCell ref="AU90:AV93"/>
    <mergeCell ref="BQ96:CH100"/>
    <mergeCell ref="BQ91:CH95"/>
    <mergeCell ref="BF91:BG95"/>
    <mergeCell ref="BH91:BI95"/>
    <mergeCell ref="BJ91:BK95"/>
    <mergeCell ref="AX96:BA96"/>
    <mergeCell ref="BF96:BG100"/>
    <mergeCell ref="BH96:BI100"/>
    <mergeCell ref="BK24:CJ40"/>
    <mergeCell ref="H29:BB38"/>
    <mergeCell ref="H42:H47"/>
    <mergeCell ref="BQ81:CH85"/>
    <mergeCell ref="BJ81:BK85"/>
    <mergeCell ref="BL81:BP85"/>
    <mergeCell ref="AY73:BB76"/>
    <mergeCell ref="B22:G24"/>
    <mergeCell ref="B72:P73"/>
    <mergeCell ref="C76:G77"/>
    <mergeCell ref="AB73:AO76"/>
    <mergeCell ref="C78:L79"/>
    <mergeCell ref="B51:F61"/>
    <mergeCell ref="H76:L77"/>
    <mergeCell ref="O81:O83"/>
    <mergeCell ref="BF81:BG85"/>
    <mergeCell ref="BH81:BI85"/>
    <mergeCell ref="AW81:BA85"/>
    <mergeCell ref="D80:O80"/>
    <mergeCell ref="AF81:AG85"/>
    <mergeCell ref="AH81:AV85"/>
    <mergeCell ref="L22:M24"/>
    <mergeCell ref="M42:Q47"/>
    <mergeCell ref="H22:I24"/>
    <mergeCell ref="BL96:BP100"/>
    <mergeCell ref="E86:E88"/>
    <mergeCell ref="F86:F88"/>
    <mergeCell ref="AC98:AT98"/>
    <mergeCell ref="AR99:AT99"/>
    <mergeCell ref="P4:AN8"/>
    <mergeCell ref="B3:N4"/>
    <mergeCell ref="B9:N10"/>
    <mergeCell ref="AP4:BB6"/>
    <mergeCell ref="B26:P27"/>
    <mergeCell ref="B29:F38"/>
    <mergeCell ref="R42:R47"/>
    <mergeCell ref="B16:G18"/>
    <mergeCell ref="B13:AL15"/>
    <mergeCell ref="B19:G21"/>
    <mergeCell ref="H19:AC21"/>
    <mergeCell ref="AD19:AH21"/>
    <mergeCell ref="AI19:AU21"/>
    <mergeCell ref="AV19:AW21"/>
    <mergeCell ref="AX19:AZ21"/>
    <mergeCell ref="B40:F49"/>
    <mergeCell ref="I42:K47"/>
    <mergeCell ref="L42:L47"/>
    <mergeCell ref="J22:K24"/>
    <mergeCell ref="CS12:CY15"/>
    <mergeCell ref="AS16:BB18"/>
    <mergeCell ref="AP7:BB9"/>
    <mergeCell ref="BG64:BU65"/>
    <mergeCell ref="BV64:CJ65"/>
    <mergeCell ref="AB64:AO68"/>
    <mergeCell ref="AP64:AX68"/>
    <mergeCell ref="AY64:BB68"/>
    <mergeCell ref="AG51:AG61"/>
    <mergeCell ref="AH51:AJ61"/>
    <mergeCell ref="AQ51:AT61"/>
    <mergeCell ref="AU51:AU61"/>
    <mergeCell ref="AV51:AW61"/>
    <mergeCell ref="AB51:AB61"/>
    <mergeCell ref="BA51:BA61"/>
    <mergeCell ref="AB40:AI47"/>
    <mergeCell ref="AJ40:BA47"/>
    <mergeCell ref="AN11:AS13"/>
    <mergeCell ref="AT11:BB13"/>
    <mergeCell ref="H16:AC18"/>
    <mergeCell ref="AD16:AH18"/>
    <mergeCell ref="AI16:AP18"/>
    <mergeCell ref="AQ16:AR18"/>
    <mergeCell ref="B11:P12"/>
    <mergeCell ref="R22:S24"/>
    <mergeCell ref="T22:U24"/>
    <mergeCell ref="V22:W24"/>
    <mergeCell ref="X22:Y24"/>
    <mergeCell ref="Z22:AA24"/>
    <mergeCell ref="AB22:AC24"/>
    <mergeCell ref="BA19:BB21"/>
    <mergeCell ref="O51:R61"/>
    <mergeCell ref="S51:S61"/>
    <mergeCell ref="T51:U61"/>
    <mergeCell ref="V51:V61"/>
    <mergeCell ref="AD22:AH24"/>
    <mergeCell ref="AI22:BB24"/>
    <mergeCell ref="AX51:AX61"/>
    <mergeCell ref="AY51:AZ61"/>
    <mergeCell ref="N22:O24"/>
    <mergeCell ref="P22:Q24"/>
    <mergeCell ref="AK51:AP61"/>
    <mergeCell ref="AF51:AF61"/>
    <mergeCell ref="V42:V47"/>
    <mergeCell ref="S42:U47"/>
    <mergeCell ref="W42:Z47"/>
    <mergeCell ref="W51:X61"/>
    <mergeCell ref="Y51:Y61"/>
    <mergeCell ref="Z51:Z61"/>
    <mergeCell ref="AC51:AE61"/>
    <mergeCell ref="H51:N61"/>
    <mergeCell ref="T169:Y169"/>
    <mergeCell ref="AS169:AX169"/>
    <mergeCell ref="AP73:AX76"/>
    <mergeCell ref="B74:AA74"/>
    <mergeCell ref="AX129:BA129"/>
    <mergeCell ref="B131:Y132"/>
    <mergeCell ref="E122:E124"/>
    <mergeCell ref="F122:F124"/>
    <mergeCell ref="AR122:AT122"/>
    <mergeCell ref="X124:Z124"/>
    <mergeCell ref="AF121:AF124"/>
    <mergeCell ref="AU121:AV124"/>
    <mergeCell ref="D140:U141"/>
    <mergeCell ref="AB140:BB141"/>
    <mergeCell ref="AW125:BA128"/>
    <mergeCell ref="V125:Z128"/>
    <mergeCell ref="AR123:AT123"/>
    <mergeCell ref="B116:B119"/>
    <mergeCell ref="C84:C85"/>
    <mergeCell ref="D84:O85"/>
    <mergeCell ref="AX80:BA80"/>
    <mergeCell ref="C81:C83"/>
    <mergeCell ref="D81:F83"/>
    <mergeCell ref="G81:N83"/>
    <mergeCell ref="C102:C103"/>
    <mergeCell ref="AE111:AE113"/>
    <mergeCell ref="W113:AA115"/>
    <mergeCell ref="AA138:BC139"/>
    <mergeCell ref="B155:I157"/>
    <mergeCell ref="J155:K157"/>
    <mergeCell ref="L155:M157"/>
    <mergeCell ref="N155:O157"/>
    <mergeCell ref="AL117:AL120"/>
    <mergeCell ref="AM117:AM120"/>
    <mergeCell ref="P155:Q157"/>
    <mergeCell ref="R155:S157"/>
    <mergeCell ref="T155:U157"/>
    <mergeCell ref="H124:J124"/>
    <mergeCell ref="W116:W124"/>
    <mergeCell ref="AR126:AT126"/>
    <mergeCell ref="AR127:AT127"/>
    <mergeCell ref="B108:B111"/>
    <mergeCell ref="C108:C111"/>
    <mergeCell ref="D108:E111"/>
    <mergeCell ref="B112:B115"/>
    <mergeCell ref="BF121:BG125"/>
    <mergeCell ref="BH121:BI125"/>
    <mergeCell ref="V155:W157"/>
    <mergeCell ref="AG121:AQ124"/>
    <mergeCell ref="AG125:AQ128"/>
    <mergeCell ref="B138:Y139"/>
    <mergeCell ref="B120:B121"/>
    <mergeCell ref="C120:C121"/>
    <mergeCell ref="D120:O121"/>
    <mergeCell ref="AX120:BA120"/>
    <mergeCell ref="D125:E128"/>
    <mergeCell ref="T125:U128"/>
    <mergeCell ref="I142:L144"/>
    <mergeCell ref="AM146:AN147"/>
    <mergeCell ref="AD155:BB156"/>
    <mergeCell ref="M142:M144"/>
    <mergeCell ref="N142:P144"/>
    <mergeCell ref="Q142:Q144"/>
    <mergeCell ref="R142:T144"/>
    <mergeCell ref="V154:Y154"/>
    <mergeCell ref="AA150:BB154"/>
    <mergeCell ref="D142:H144"/>
    <mergeCell ref="U142:U144"/>
    <mergeCell ref="F125:J128"/>
    <mergeCell ref="B102:B103"/>
    <mergeCell ref="B154:I154"/>
    <mergeCell ref="C112:C115"/>
    <mergeCell ref="AF173:AK173"/>
    <mergeCell ref="AO146:BB147"/>
    <mergeCell ref="B133:Y136"/>
    <mergeCell ref="AA131:AG132"/>
    <mergeCell ref="B170:G172"/>
    <mergeCell ref="H170:M172"/>
    <mergeCell ref="N170:S172"/>
    <mergeCell ref="T170:Y172"/>
    <mergeCell ref="C116:C119"/>
    <mergeCell ref="R110:R112"/>
    <mergeCell ref="S110:S112"/>
    <mergeCell ref="T110:V112"/>
    <mergeCell ref="W110:AA112"/>
    <mergeCell ref="S113:S115"/>
    <mergeCell ref="T113:V115"/>
    <mergeCell ref="AE114:AE116"/>
    <mergeCell ref="F112:N115"/>
    <mergeCell ref="BB167:BC167"/>
    <mergeCell ref="AG114:AQ116"/>
    <mergeCell ref="AG164:AH165"/>
    <mergeCell ref="H165:I165"/>
  </mergeCells>
  <phoneticPr fontId="11"/>
  <conditionalFormatting sqref="C81:C85">
    <cfRule type="expression" dxfId="52" priority="5">
      <formula>$H$76=""</formula>
    </cfRule>
    <cfRule type="expression" dxfId="51" priority="1131">
      <formula>$H$76&lt;&gt;""</formula>
    </cfRule>
    <cfRule type="expression" dxfId="50" priority="1132">
      <formula>#REF!&lt;&gt;""</formula>
    </cfRule>
  </conditionalFormatting>
  <conditionalFormatting sqref="C90:C103">
    <cfRule type="expression" dxfId="49" priority="4">
      <formula>OR($H$76="",$C$84="")</formula>
    </cfRule>
  </conditionalFormatting>
  <conditionalFormatting sqref="C108:C121">
    <cfRule type="expression" dxfId="48" priority="3">
      <formula>OR($H$76="",$C$84="",$C$102="")</formula>
    </cfRule>
  </conditionalFormatting>
  <conditionalFormatting sqref="D125:F125 D126:E128 D129:J129 S88:BA89 T90:AW90 T91:AV93 T94:BA96 T97:AW97 T98:AV100 S101:S107 AN101:BA107 S108:AG108 S109:AE110 S111:AG111 AR111:AT111 S112:AE113 AR112:BA116 S114:AG114 S115:AE116 S117:BA120 S121:AG121 AR121:AW121 S122:AE124 AR122:AV124 S125:V125 AA125:AG125 AR125:AW125 S126:U128 AA126:AE128 AR126:AV128 S129:BA129">
    <cfRule type="expression" dxfId="47" priority="859">
      <formula>AND(#REF!&lt;&gt;"",$B$21="✔")</formula>
    </cfRule>
  </conditionalFormatting>
  <conditionalFormatting sqref="D89:O89 D107:O107">
    <cfRule type="expression" dxfId="46" priority="867">
      <formula>AND(#REF!&lt;&gt;"",$B$21="✔")</formula>
    </cfRule>
  </conditionalFormatting>
  <conditionalFormatting sqref="E86:F88 C90:C103">
    <cfRule type="expression" dxfId="45" priority="1134">
      <formula>AND(#REF!&lt;&gt;"",$B$24="✔")</formula>
    </cfRule>
    <cfRule type="expression" dxfId="44" priority="1133">
      <formula>AND($H$76&lt;&gt;"",$C$84="✔")</formula>
    </cfRule>
  </conditionalFormatting>
  <conditionalFormatting sqref="E104:F106 C108:C121">
    <cfRule type="expression" dxfId="43" priority="1145">
      <formula>AND($H$76&lt;&gt;"",$C$84="✔",$C$102="✔")</formula>
    </cfRule>
    <cfRule type="expression" dxfId="42" priority="1146">
      <formula>AND(#REF!&lt;&gt;"",$B$24="✔",$B$66="✔")</formula>
    </cfRule>
  </conditionalFormatting>
  <conditionalFormatting sqref="E122:F124 D125:F125 D126:E128 D129:J129">
    <cfRule type="expression" dxfId="41" priority="54">
      <formula>$B$80="✔"</formula>
    </cfRule>
  </conditionalFormatting>
  <conditionalFormatting sqref="E122:F124 D125:F125 D126:E128">
    <cfRule type="expression" dxfId="40" priority="1102">
      <formula>AND($H$76&lt;&gt;"",$C$84="✔",$C$102="✔",$C$120="✔")</formula>
    </cfRule>
  </conditionalFormatting>
  <conditionalFormatting sqref="E122:F124 E86:F88 E104:F106">
    <cfRule type="expression" dxfId="39" priority="862">
      <formula>AND(#REF!&lt;&gt;"",$B$21="✔")</formula>
    </cfRule>
  </conditionalFormatting>
  <conditionalFormatting sqref="O51:O59 T51:T59 W51:W59">
    <cfRule type="cellIs" dxfId="38" priority="60" operator="equal">
      <formula>0</formula>
    </cfRule>
  </conditionalFormatting>
  <conditionalFormatting sqref="O67 T67 W67">
    <cfRule type="cellIs" dxfId="37" priority="58" operator="equal">
      <formula>0</formula>
    </cfRule>
  </conditionalFormatting>
  <conditionalFormatting sqref="P91:R92 P108:R109">
    <cfRule type="expression" dxfId="36" priority="865">
      <formula>AND(#REF!&lt;&gt;"",$B$21="✔")</formula>
    </cfRule>
  </conditionalFormatting>
  <conditionalFormatting sqref="P91:R92">
    <cfRule type="expression" dxfId="35" priority="1138">
      <formula>AND(#REF!&lt;&gt;"",$B$24="✔",#REF!&gt;0)</formula>
    </cfRule>
    <cfRule type="expression" dxfId="34" priority="1137">
      <formula>AND($H$76&lt;&gt;"",$C$84="✔",$B$102&gt;0)</formula>
    </cfRule>
  </conditionalFormatting>
  <conditionalFormatting sqref="P108:R109 S108:S115">
    <cfRule type="expression" dxfId="33" priority="1142">
      <formula>AND(#REF!&lt;&gt;"",$B$24="✔",$B$66="✔",$A$80&gt;0)</formula>
    </cfRule>
    <cfRule type="expression" dxfId="32" priority="1141">
      <formula>AND($H$76&lt;&gt;"",$C$84="✔",$C$102="✔",$B$120&gt;0)</formula>
    </cfRule>
  </conditionalFormatting>
  <conditionalFormatting sqref="S90:S100">
    <cfRule type="expression" dxfId="31" priority="1">
      <formula>OR($H$76="",$C$84="",$B$102=0)</formula>
    </cfRule>
    <cfRule type="expression" dxfId="30" priority="6">
      <formula>AND($H$76&lt;&gt;"",$C$84="✔",$B$102&gt;0)</formula>
    </cfRule>
  </conditionalFormatting>
  <conditionalFormatting sqref="S108:S115">
    <cfRule type="expression" dxfId="29" priority="2">
      <formula>OR($H$76="",$C$84="",$C$102="",$B$120=0)</formula>
    </cfRule>
  </conditionalFormatting>
  <conditionalFormatting sqref="V116:W124 T125:V125 T126:U128 T129:Z129">
    <cfRule type="expression" dxfId="28" priority="874">
      <formula>AND(#REF!&lt;&gt;"",$B$24="✔",$B$66="✔",$A$80&gt;0,#REF!&gt;0)</formula>
    </cfRule>
  </conditionalFormatting>
  <conditionalFormatting sqref="V116:W124 T125:V125 T126:U128">
    <cfRule type="expression" dxfId="27" priority="1118">
      <formula>AND($H$76&lt;&gt;"",$C$84="✔",$C$102="✔",$B$120&gt;0,$R$116&gt;0)</formula>
    </cfRule>
  </conditionalFormatting>
  <conditionalFormatting sqref="AA60:AA61 AA62:AC62 AG62:AK62">
    <cfRule type="expression" dxfId="26" priority="63">
      <formula>#REF!=""</formula>
    </cfRule>
  </conditionalFormatting>
  <conditionalFormatting sqref="AA60:AA61 AA62:AC62">
    <cfRule type="expression" dxfId="25" priority="61">
      <formula>#REF!="いいえ"</formula>
    </cfRule>
  </conditionalFormatting>
  <conditionalFormatting sqref="AA133:BB136">
    <cfRule type="containsErrors" dxfId="24" priority="1175">
      <formula>ISERROR(AA133)</formula>
    </cfRule>
  </conditionalFormatting>
  <conditionalFormatting sqref="AC108:AE109">
    <cfRule type="expression" dxfId="23" priority="876">
      <formula>AND(#REF!&lt;&gt;"",$B$24="✔",$B$66="✔",$A$80&gt;0,$R$70="✔")</formula>
    </cfRule>
  </conditionalFormatting>
  <conditionalFormatting sqref="AF81 AH81 P82:AE83">
    <cfRule type="expression" dxfId="22" priority="849">
      <formula>AND(#REF!&lt;&gt;"",$B$21="✔")</formula>
    </cfRule>
  </conditionalFormatting>
  <conditionalFormatting sqref="AF81 AH81 AW81 P82:AE83">
    <cfRule type="expression" dxfId="21" priority="1127">
      <formula>AND($H$76&lt;&gt;"",$C$81="✔")</formula>
    </cfRule>
  </conditionalFormatting>
  <conditionalFormatting sqref="AF108 AC108:AE109 AF111 AF114">
    <cfRule type="expression" dxfId="20" priority="1105">
      <formula>AND($H$76&lt;&gt;"",$C$84="✔",$C$102="✔",$B$120&gt;0,$S$108="✔")</formula>
    </cfRule>
  </conditionalFormatting>
  <conditionalFormatting sqref="AG62:AK62">
    <cfRule type="expression" dxfId="19" priority="62">
      <formula>#REF!="はい"</formula>
    </cfRule>
  </conditionalFormatting>
  <conditionalFormatting sqref="AL117:AM120 AF121 AF125">
    <cfRule type="expression" dxfId="18" priority="1121">
      <formula>AND($H$76&lt;&gt;"",$C$84="✔",$C$102="✔",$B$120&gt;0,$S$108="✔",$AF$114="✔")</formula>
    </cfRule>
  </conditionalFormatting>
  <conditionalFormatting sqref="AL117:AM120">
    <cfRule type="expression" dxfId="17" priority="996">
      <formula>AND(#REF!&lt;&gt;"",$B$24="✔",$B$66="✔",$A$80&gt;0,$R$70="✔",#REF!="✔")</formula>
    </cfRule>
  </conditionalFormatting>
  <conditionalFormatting sqref="AP7:BB9">
    <cfRule type="expression" dxfId="16" priority="20">
      <formula>$AP$7=$BH$9</formula>
    </cfRule>
    <cfRule type="expression" dxfId="15" priority="19">
      <formula>$AP$7=$BH$8</formula>
    </cfRule>
    <cfRule type="expression" dxfId="14" priority="18">
      <formula>$AW$173&lt;&gt;0</formula>
    </cfRule>
  </conditionalFormatting>
  <conditionalFormatting sqref="AQ51:AQ59 AV51:AV59 AY51:AY59">
    <cfRule type="cellIs" dxfId="13" priority="59" operator="equal">
      <formula>0</formula>
    </cfRule>
  </conditionalFormatting>
  <conditionalFormatting sqref="AR108:AT109 AU108:BA111">
    <cfRule type="expression" dxfId="12" priority="8">
      <formula>$AU$108="✔"</formula>
    </cfRule>
  </conditionalFormatting>
  <conditionalFormatting sqref="AU90:AW90 AC91:AT92 AU91:AV93">
    <cfRule type="expression" dxfId="11" priority="1149">
      <formula>AND($H$76&lt;&gt;"",$C$84="✔",$B$102&gt;0,$R$98&gt;0)</formula>
    </cfRule>
    <cfRule type="expression" dxfId="10" priority="1150">
      <formula>AND($H$76&lt;&gt;"",$C$84="✔",$C$102="✔",$B$120&gt;0,$S$108="✔",$AE$114&gt;0,$S$90="✔")</formula>
    </cfRule>
    <cfRule type="expression" dxfId="9" priority="1151">
      <formula>AND(#REF!&lt;&gt;"",$B$24="✔",$B$66="✔",$A$80&gt;0,$R$70="✔",#REF!&gt;0,$Q$63&gt;0)</formula>
    </cfRule>
    <cfRule type="expression" dxfId="8" priority="1152">
      <formula>AND(#REF!&lt;&gt;"",$B$24="✔",#REF!&gt;0,$Q$63&gt;0)</formula>
    </cfRule>
  </conditionalFormatting>
  <conditionalFormatting sqref="AU97:AW97 AC98:AT99 AU98:AV100">
    <cfRule type="expression" dxfId="7" priority="1162">
      <formula>AND($H$76&lt;&gt;"",$C$84="✔",$C$102="✔",$B$120&gt;0,$S$108="✔",$AE$114&gt;0,$S$98="✔")</formula>
    </cfRule>
    <cfRule type="expression" dxfId="6" priority="1163">
      <formula>AND(#REF!&lt;&gt;"",$B$24="✔",$B$66="✔",$A$80&gt;0,$R$70="✔",#REF!&gt;0,$R$63="✔")</formula>
    </cfRule>
    <cfRule type="expression" dxfId="5" priority="1164">
      <formula>AND(#REF!&lt;&gt;"",$B$24="✔",#REF!&gt;0,$R$63="✔")</formula>
    </cfRule>
    <cfRule type="expression" dxfId="4" priority="1161">
      <formula>AND($H$76&lt;&gt;"",$C$84="✔",$B$102&gt;0,$S$98="✔")</formula>
    </cfRule>
  </conditionalFormatting>
  <conditionalFormatting sqref="AU121:AW121 AR122:AT123 AU122:AV124">
    <cfRule type="expression" dxfId="3" priority="1173">
      <formula>AND($H$76&lt;&gt;"",$C$84="✔",$C$102="✔",$B$120&gt;0,$S$108="✔",$AF$114="✔",$AF$121="✔")</formula>
    </cfRule>
    <cfRule type="expression" dxfId="2" priority="1174">
      <formula>AND(#REF!&lt;&gt;"",$B$24="✔",$B$66="✔",$A$80&gt;0,$R$70="✔",#REF!="✔",$AE$81="✔")</formula>
    </cfRule>
  </conditionalFormatting>
  <conditionalFormatting sqref="AU125:AW125 AR126:AT127 AU126:AV128 AU129:AW129">
    <cfRule type="expression" dxfId="1" priority="997">
      <formula>AND(#REF!&lt;&gt;"",$B$24="✔",$B$66="✔",$A$80&gt;0,$R$70="✔",#REF!="✔",$AE$85="✔")</formula>
    </cfRule>
  </conditionalFormatting>
  <conditionalFormatting sqref="AU125:AW125 AR126:AT127 AU126:AV128">
    <cfRule type="expression" dxfId="0" priority="1124">
      <formula>AND($H$76&lt;&gt;"",$C$84="✔",$C$102="✔",$B$120&gt;0,$S$108="✔",$AF$114="✔",$AF$125="✔")</formula>
    </cfRule>
  </conditionalFormatting>
  <dataValidations disablePrompts="1" count="1">
    <dataValidation type="list" allowBlank="1" showInputMessage="1" showErrorMessage="1" sqref="I49:I50 AH69 AN69 M49:M50 V49:V50 Q49:Q50" xr:uid="{00000000-0002-0000-0300-000000000000}">
      <formula1>"✔"</formula1>
    </dataValidation>
  </dataValidations>
  <printOptions horizontalCentered="1" verticalCentered="1"/>
  <pageMargins left="0.59055118110236227" right="0" top="0" bottom="0" header="0.51181102362204722" footer="0.51181102362204722"/>
  <pageSetup paperSize="9" scale="42" orientation="portrait" r:id="rId1"/>
  <headerFooter alignWithMargins="0"/>
  <rowBreaks count="1" manualBreakCount="1">
    <brk id="166" max="5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771"/>
  <sheetViews>
    <sheetView showGridLines="0" view="pageBreakPreview" zoomScale="70" zoomScaleNormal="70" zoomScaleSheetLayoutView="70" workbookViewId="0">
      <selection activeCell="O388" sqref="O388:R391"/>
    </sheetView>
  </sheetViews>
  <sheetFormatPr defaultColWidth="9" defaultRowHeight="18"/>
  <cols>
    <col min="1" max="1" width="4.6328125" style="274" customWidth="1"/>
    <col min="2" max="12" width="9" style="274"/>
    <col min="13" max="14" width="4.6328125" style="274" customWidth="1"/>
    <col min="15" max="18" width="9" style="274"/>
    <col min="19" max="19" width="4.6328125" style="274" customWidth="1"/>
    <col min="20" max="16384" width="9" style="274"/>
  </cols>
  <sheetData>
    <row r="1" spans="2:18" ht="18.75" customHeight="1">
      <c r="B1" s="1297" t="s">
        <v>366</v>
      </c>
      <c r="C1" s="1297"/>
      <c r="D1" s="1297"/>
      <c r="E1" s="1297"/>
      <c r="F1" s="1297"/>
      <c r="G1" s="1297"/>
      <c r="H1" s="1297"/>
      <c r="I1" s="1297"/>
      <c r="J1" s="1297"/>
      <c r="K1" s="1297"/>
      <c r="L1" s="1297"/>
      <c r="M1" s="1297"/>
      <c r="N1" s="1297"/>
      <c r="O1" s="1297"/>
      <c r="P1" s="1297"/>
      <c r="Q1" s="1297"/>
      <c r="R1" s="1297"/>
    </row>
    <row r="2" spans="2:18" ht="18.75" customHeight="1">
      <c r="B2" s="1297"/>
      <c r="C2" s="1297"/>
      <c r="D2" s="1297"/>
      <c r="E2" s="1297"/>
      <c r="F2" s="1297"/>
      <c r="G2" s="1297"/>
      <c r="H2" s="1297"/>
      <c r="I2" s="1297"/>
      <c r="J2" s="1297"/>
      <c r="K2" s="1297"/>
      <c r="L2" s="1297"/>
      <c r="M2" s="1297"/>
      <c r="N2" s="1297"/>
      <c r="O2" s="1297"/>
      <c r="P2" s="1297"/>
      <c r="Q2" s="1297"/>
      <c r="R2" s="1297"/>
    </row>
    <row r="3" spans="2:18" ht="18.75" customHeight="1" thickBot="1">
      <c r="B3" s="275"/>
      <c r="C3" s="275"/>
      <c r="D3" s="275"/>
      <c r="E3" s="275"/>
      <c r="F3" s="275"/>
      <c r="G3" s="275"/>
      <c r="H3" s="275"/>
      <c r="I3" s="275"/>
      <c r="J3" s="275"/>
      <c r="K3" s="275"/>
      <c r="L3" s="275"/>
      <c r="M3" s="275"/>
      <c r="N3" s="275"/>
      <c r="O3" s="275"/>
      <c r="P3" s="275"/>
      <c r="Q3" s="275"/>
      <c r="R3" s="275"/>
    </row>
    <row r="4" spans="2:18" ht="18.75" customHeight="1" thickTop="1">
      <c r="B4" s="1260"/>
      <c r="C4" s="1298" t="s">
        <v>247</v>
      </c>
      <c r="D4" s="1298"/>
      <c r="E4" s="1298"/>
      <c r="F4" s="1298"/>
      <c r="G4" s="1298"/>
      <c r="H4" s="1298"/>
      <c r="I4" s="1298"/>
      <c r="J4" s="1298"/>
      <c r="K4" s="1298"/>
      <c r="L4" s="1298"/>
      <c r="M4" s="1298"/>
      <c r="N4" s="1298"/>
      <c r="O4" s="1298"/>
      <c r="P4" s="1298"/>
      <c r="Q4" s="1298"/>
      <c r="R4" s="1298"/>
    </row>
    <row r="5" spans="2:18" ht="18.75" customHeight="1" thickBot="1">
      <c r="B5" s="1261"/>
      <c r="C5" s="1299"/>
      <c r="D5" s="1299"/>
      <c r="E5" s="1299"/>
      <c r="F5" s="1299"/>
      <c r="G5" s="1299"/>
      <c r="H5" s="1299"/>
      <c r="I5" s="1299"/>
      <c r="J5" s="1299"/>
      <c r="K5" s="1299"/>
      <c r="L5" s="1299"/>
      <c r="M5" s="1299"/>
      <c r="N5" s="1299"/>
      <c r="O5" s="1299"/>
      <c r="P5" s="1299"/>
      <c r="Q5" s="1299"/>
      <c r="R5" s="1299"/>
    </row>
    <row r="6" spans="2:18" ht="18.75" customHeight="1" thickTop="1">
      <c r="B6" s="275"/>
      <c r="C6" s="275"/>
      <c r="D6" s="275"/>
      <c r="E6" s="275"/>
      <c r="F6" s="275"/>
      <c r="G6" s="275"/>
      <c r="H6" s="275"/>
      <c r="I6" s="275"/>
      <c r="J6" s="275"/>
      <c r="K6" s="275"/>
      <c r="L6" s="275"/>
      <c r="M6" s="275"/>
      <c r="N6" s="275"/>
      <c r="O6" s="275"/>
      <c r="P6" s="275"/>
      <c r="Q6" s="275"/>
    </row>
    <row r="7" spans="2:18" ht="16.5" customHeight="1" thickBot="1">
      <c r="B7" s="1300" t="s">
        <v>248</v>
      </c>
      <c r="C7" s="1300"/>
      <c r="D7" s="1300"/>
      <c r="E7" s="1300"/>
      <c r="G7" s="1291" t="s">
        <v>249</v>
      </c>
      <c r="H7" s="1292"/>
      <c r="I7" s="1293"/>
      <c r="J7" s="1301" t="s">
        <v>250</v>
      </c>
      <c r="K7" s="1302" t="s">
        <v>251</v>
      </c>
      <c r="L7" s="1302"/>
      <c r="M7" s="1302"/>
      <c r="N7" s="1302"/>
      <c r="P7" s="1291" t="s">
        <v>252</v>
      </c>
      <c r="Q7" s="1292"/>
      <c r="R7" s="1293"/>
    </row>
    <row r="8" spans="2:18" ht="16.5" customHeight="1" thickTop="1">
      <c r="B8" s="1318" t="s">
        <v>355</v>
      </c>
      <c r="C8" s="1319"/>
      <c r="D8" s="1319"/>
      <c r="E8" s="1320"/>
      <c r="G8" s="1303" t="s">
        <v>253</v>
      </c>
      <c r="H8" s="1304"/>
      <c r="I8" s="1305"/>
      <c r="J8" s="1301"/>
      <c r="K8" s="1335" t="s">
        <v>254</v>
      </c>
      <c r="L8" s="1336"/>
      <c r="M8" s="1336"/>
      <c r="N8" s="1337"/>
      <c r="P8" s="1273" t="s">
        <v>356</v>
      </c>
      <c r="Q8" s="1274"/>
      <c r="R8" s="1275"/>
    </row>
    <row r="9" spans="2:18" ht="16.5" customHeight="1">
      <c r="B9" s="1321"/>
      <c r="C9" s="1322"/>
      <c r="D9" s="1322"/>
      <c r="E9" s="1323"/>
      <c r="G9" s="1306"/>
      <c r="H9" s="1307"/>
      <c r="I9" s="1308"/>
      <c r="K9" s="1338"/>
      <c r="L9" s="1339"/>
      <c r="M9" s="1339"/>
      <c r="N9" s="1340"/>
      <c r="P9" s="1276"/>
      <c r="Q9" s="1277"/>
      <c r="R9" s="1278"/>
    </row>
    <row r="10" spans="2:18" ht="16.5" customHeight="1">
      <c r="B10" s="1321"/>
      <c r="C10" s="1322"/>
      <c r="D10" s="1322"/>
      <c r="E10" s="1323"/>
      <c r="G10" s="1306"/>
      <c r="H10" s="1307"/>
      <c r="I10" s="1308"/>
      <c r="K10" s="1338"/>
      <c r="L10" s="1339"/>
      <c r="M10" s="1339"/>
      <c r="N10" s="1340"/>
      <c r="P10" s="1276"/>
      <c r="Q10" s="1277"/>
      <c r="R10" s="1278"/>
    </row>
    <row r="11" spans="2:18" ht="16.5" customHeight="1">
      <c r="B11" s="1321"/>
      <c r="C11" s="1322"/>
      <c r="D11" s="1322"/>
      <c r="E11" s="1323"/>
      <c r="G11" s="1306"/>
      <c r="H11" s="1307"/>
      <c r="I11" s="1308"/>
      <c r="K11" s="1282" t="s">
        <v>255</v>
      </c>
      <c r="L11" s="1283"/>
      <c r="M11" s="1283"/>
      <c r="N11" s="1284"/>
      <c r="P11" s="1276"/>
      <c r="Q11" s="1277"/>
      <c r="R11" s="1278"/>
    </row>
    <row r="12" spans="2:18" ht="16.5" customHeight="1" thickBot="1">
      <c r="B12" s="1321"/>
      <c r="C12" s="1322"/>
      <c r="D12" s="1322"/>
      <c r="E12" s="1323"/>
      <c r="G12" s="1306"/>
      <c r="H12" s="1307"/>
      <c r="I12" s="1308"/>
      <c r="K12" s="1285"/>
      <c r="L12" s="1286"/>
      <c r="M12" s="1286"/>
      <c r="N12" s="1287"/>
      <c r="P12" s="1279"/>
      <c r="Q12" s="1280"/>
      <c r="R12" s="1281"/>
    </row>
    <row r="13" spans="2:18" ht="16.5" customHeight="1" thickTop="1">
      <c r="B13" s="1321"/>
      <c r="C13" s="1322"/>
      <c r="D13" s="1322"/>
      <c r="E13" s="1323"/>
      <c r="G13" s="1306"/>
      <c r="H13" s="1307"/>
      <c r="I13" s="1308"/>
      <c r="K13" s="319"/>
      <c r="L13" s="319"/>
      <c r="M13" s="319"/>
      <c r="N13" s="319"/>
      <c r="P13" s="318"/>
      <c r="Q13" s="318"/>
      <c r="R13" s="318"/>
    </row>
    <row r="14" spans="2:18" ht="16.5" customHeight="1" thickBot="1">
      <c r="B14" s="1321"/>
      <c r="C14" s="1322"/>
      <c r="D14" s="1322"/>
      <c r="E14" s="1323"/>
      <c r="G14" s="1306"/>
      <c r="H14" s="1307"/>
      <c r="I14" s="1308"/>
      <c r="K14" s="1288" t="s">
        <v>251</v>
      </c>
      <c r="L14" s="1289"/>
      <c r="M14" s="1289"/>
      <c r="N14" s="1290"/>
      <c r="P14" s="1291" t="s">
        <v>252</v>
      </c>
      <c r="Q14" s="1292"/>
      <c r="R14" s="1293"/>
    </row>
    <row r="15" spans="2:18" ht="16.5" customHeight="1" thickTop="1">
      <c r="B15" s="1321"/>
      <c r="C15" s="1322"/>
      <c r="D15" s="1322"/>
      <c r="E15" s="1323"/>
      <c r="G15" s="1306"/>
      <c r="H15" s="1307"/>
      <c r="I15" s="1308"/>
      <c r="K15" s="1273" t="s">
        <v>258</v>
      </c>
      <c r="L15" s="1274"/>
      <c r="M15" s="1274"/>
      <c r="N15" s="1275"/>
      <c r="P15" s="1303" t="s">
        <v>357</v>
      </c>
      <c r="Q15" s="1304"/>
      <c r="R15" s="1305"/>
    </row>
    <row r="16" spans="2:18" ht="16.5" customHeight="1">
      <c r="B16" s="1321"/>
      <c r="C16" s="1322"/>
      <c r="D16" s="1322"/>
      <c r="E16" s="1323"/>
      <c r="G16" s="1306"/>
      <c r="H16" s="1307"/>
      <c r="I16" s="1308"/>
      <c r="K16" s="1276"/>
      <c r="L16" s="1277"/>
      <c r="M16" s="1277"/>
      <c r="N16" s="1278"/>
      <c r="P16" s="1306"/>
      <c r="Q16" s="1307"/>
      <c r="R16" s="1308"/>
    </row>
    <row r="17" spans="2:18" ht="16.5" customHeight="1">
      <c r="B17" s="1321"/>
      <c r="C17" s="1322"/>
      <c r="D17" s="1322"/>
      <c r="E17" s="1323"/>
      <c r="G17" s="1306"/>
      <c r="H17" s="1307"/>
      <c r="I17" s="1308"/>
      <c r="K17" s="1276"/>
      <c r="L17" s="1277"/>
      <c r="M17" s="1277"/>
      <c r="N17" s="1278"/>
      <c r="P17" s="1306"/>
      <c r="Q17" s="1307"/>
      <c r="R17" s="1308"/>
    </row>
    <row r="18" spans="2:18" ht="16.5" customHeight="1">
      <c r="B18" s="1309" t="s">
        <v>256</v>
      </c>
      <c r="C18" s="1310"/>
      <c r="D18" s="1310"/>
      <c r="E18" s="1311"/>
      <c r="G18" s="1306"/>
      <c r="H18" s="1307"/>
      <c r="I18" s="1308"/>
      <c r="J18" s="1301" t="s">
        <v>260</v>
      </c>
      <c r="K18" s="1327" t="s">
        <v>261</v>
      </c>
      <c r="L18" s="1310"/>
      <c r="M18" s="1310"/>
      <c r="N18" s="1328"/>
      <c r="P18" s="1240" t="s">
        <v>262</v>
      </c>
      <c r="Q18" s="1241"/>
      <c r="R18" s="1242"/>
    </row>
    <row r="19" spans="2:18" ht="16.5" customHeight="1" thickBot="1">
      <c r="B19" s="1312"/>
      <c r="C19" s="1313"/>
      <c r="D19" s="1313"/>
      <c r="E19" s="1314"/>
      <c r="G19" s="1306"/>
      <c r="H19" s="1307"/>
      <c r="I19" s="1308"/>
      <c r="J19" s="1301"/>
      <c r="K19" s="1331"/>
      <c r="L19" s="1332"/>
      <c r="M19" s="1332"/>
      <c r="N19" s="1333"/>
      <c r="P19" s="1243"/>
      <c r="Q19" s="1244"/>
      <c r="R19" s="1245"/>
    </row>
    <row r="20" spans="2:18" ht="16.5" customHeight="1" thickTop="1">
      <c r="B20" s="1312"/>
      <c r="C20" s="1313"/>
      <c r="D20" s="1313"/>
      <c r="E20" s="1314"/>
      <c r="G20" s="1306"/>
      <c r="H20" s="1307"/>
      <c r="I20" s="1308"/>
    </row>
    <row r="21" spans="2:18" ht="16.5" customHeight="1" thickBot="1">
      <c r="B21" s="1315"/>
      <c r="C21" s="1316"/>
      <c r="D21" s="1316"/>
      <c r="E21" s="1317"/>
      <c r="G21" s="1306"/>
      <c r="H21" s="1307"/>
      <c r="I21" s="1308"/>
      <c r="K21" s="1288" t="s">
        <v>251</v>
      </c>
      <c r="L21" s="1289"/>
      <c r="M21" s="1289"/>
      <c r="N21" s="1290"/>
      <c r="P21" s="1291" t="s">
        <v>252</v>
      </c>
      <c r="Q21" s="1292"/>
      <c r="R21" s="1293"/>
    </row>
    <row r="22" spans="2:18" ht="16.5" customHeight="1" thickTop="1">
      <c r="B22" s="1324" t="s">
        <v>257</v>
      </c>
      <c r="C22" s="1325"/>
      <c r="D22" s="1325"/>
      <c r="E22" s="1325"/>
      <c r="G22" s="1306"/>
      <c r="H22" s="1307"/>
      <c r="I22" s="1308"/>
      <c r="K22" s="1264" t="s">
        <v>370</v>
      </c>
      <c r="L22" s="1265"/>
      <c r="M22" s="1265"/>
      <c r="N22" s="1266"/>
      <c r="P22" s="1303" t="s">
        <v>357</v>
      </c>
      <c r="Q22" s="1304"/>
      <c r="R22" s="1305"/>
    </row>
    <row r="23" spans="2:18" ht="16.5" customHeight="1">
      <c r="B23" s="1326"/>
      <c r="C23" s="1326"/>
      <c r="D23" s="1326"/>
      <c r="E23" s="1326"/>
      <c r="G23" s="1327" t="s">
        <v>259</v>
      </c>
      <c r="H23" s="1310"/>
      <c r="I23" s="1328"/>
      <c r="K23" s="1267"/>
      <c r="L23" s="1268"/>
      <c r="M23" s="1268"/>
      <c r="N23" s="1269"/>
      <c r="P23" s="1306"/>
      <c r="Q23" s="1307"/>
      <c r="R23" s="1308"/>
    </row>
    <row r="24" spans="2:18" ht="16.5" customHeight="1">
      <c r="B24" s="1326"/>
      <c r="C24" s="1326"/>
      <c r="D24" s="1326"/>
      <c r="E24" s="1326"/>
      <c r="G24" s="1329"/>
      <c r="H24" s="1313"/>
      <c r="I24" s="1330"/>
      <c r="K24" s="1267"/>
      <c r="L24" s="1268"/>
      <c r="M24" s="1268"/>
      <c r="N24" s="1269"/>
      <c r="P24" s="1306"/>
      <c r="Q24" s="1307"/>
      <c r="R24" s="1308"/>
    </row>
    <row r="25" spans="2:18" ht="16.5" customHeight="1">
      <c r="B25" s="1334"/>
      <c r="C25" s="1334"/>
      <c r="D25" s="1334"/>
      <c r="E25" s="1334"/>
      <c r="G25" s="1329"/>
      <c r="H25" s="1313"/>
      <c r="I25" s="1330"/>
      <c r="J25" s="1301" t="s">
        <v>368</v>
      </c>
      <c r="K25" s="1267"/>
      <c r="L25" s="1268"/>
      <c r="M25" s="1268"/>
      <c r="N25" s="1269"/>
      <c r="P25" s="1240" t="s">
        <v>369</v>
      </c>
      <c r="Q25" s="1241"/>
      <c r="R25" s="1242"/>
    </row>
    <row r="26" spans="2:18" ht="16.5" customHeight="1" thickBot="1">
      <c r="B26" s="1334"/>
      <c r="C26" s="1334"/>
      <c r="D26" s="1334"/>
      <c r="E26" s="1334"/>
      <c r="G26" s="1331"/>
      <c r="H26" s="1332"/>
      <c r="I26" s="1333"/>
      <c r="J26" s="1301"/>
      <c r="K26" s="1270"/>
      <c r="L26" s="1271"/>
      <c r="M26" s="1271"/>
      <c r="N26" s="1272"/>
      <c r="P26" s="1243"/>
      <c r="Q26" s="1244"/>
      <c r="R26" s="1245"/>
    </row>
    <row r="27" spans="2:18" ht="9" customHeight="1" thickTop="1">
      <c r="B27" s="1334"/>
      <c r="C27" s="1334"/>
      <c r="D27" s="1334"/>
      <c r="E27" s="1334"/>
      <c r="F27" s="275"/>
      <c r="G27" s="275"/>
      <c r="H27" s="275"/>
      <c r="I27" s="275"/>
      <c r="J27" s="275"/>
      <c r="K27" s="275"/>
      <c r="L27" s="275"/>
      <c r="M27" s="275"/>
      <c r="N27" s="275"/>
      <c r="O27" s="275"/>
      <c r="P27" s="275"/>
      <c r="Q27" s="275"/>
      <c r="R27" s="275"/>
    </row>
    <row r="28" spans="2:18" ht="18.75" customHeight="1">
      <c r="B28" s="1294"/>
      <c r="C28" s="1294"/>
      <c r="D28" s="1294"/>
      <c r="E28" s="1294"/>
      <c r="F28" s="275"/>
      <c r="H28" s="276"/>
      <c r="I28" s="276"/>
      <c r="J28" s="276"/>
      <c r="K28" s="1295" t="s">
        <v>263</v>
      </c>
      <c r="L28" s="1295"/>
      <c r="M28" s="1295"/>
      <c r="N28" s="1295"/>
      <c r="O28" s="1295"/>
      <c r="P28" s="1295"/>
      <c r="Q28" s="1295"/>
      <c r="R28" s="1295"/>
    </row>
    <row r="29" spans="2:18" ht="18.75" customHeight="1">
      <c r="B29" s="1294"/>
      <c r="C29" s="1294"/>
      <c r="D29" s="1294"/>
      <c r="E29" s="1294"/>
      <c r="G29" s="277"/>
      <c r="I29" s="275"/>
      <c r="J29" s="275"/>
      <c r="K29" s="275"/>
      <c r="L29" s="275"/>
      <c r="M29" s="275"/>
      <c r="N29" s="275"/>
      <c r="O29" s="275"/>
      <c r="P29" s="275"/>
      <c r="Q29" s="275"/>
      <c r="R29" s="275"/>
    </row>
    <row r="30" spans="2:18" ht="18.75" customHeight="1">
      <c r="B30" s="1294"/>
      <c r="C30" s="1294"/>
      <c r="D30" s="1294"/>
      <c r="E30" s="1294"/>
      <c r="I30" s="275"/>
      <c r="J30" s="275"/>
      <c r="K30" s="275"/>
      <c r="L30" s="275"/>
      <c r="M30" s="275"/>
      <c r="N30" s="275"/>
      <c r="O30" s="275"/>
      <c r="P30" s="275"/>
      <c r="Q30" s="275"/>
      <c r="R30" s="275"/>
    </row>
    <row r="31" spans="2:18" ht="18.75" customHeight="1" thickBot="1">
      <c r="B31" s="278"/>
      <c r="C31" s="278"/>
      <c r="D31" s="278"/>
      <c r="E31" s="278"/>
      <c r="I31" s="275"/>
      <c r="J31" s="275"/>
      <c r="K31" s="275"/>
      <c r="L31" s="275"/>
      <c r="M31" s="275"/>
      <c r="N31" s="275"/>
      <c r="O31" s="275"/>
      <c r="P31" s="275"/>
      <c r="Q31" s="275"/>
      <c r="R31" s="275"/>
    </row>
    <row r="32" spans="2:18" ht="18.75" customHeight="1" thickTop="1">
      <c r="B32" s="1260">
        <v>2</v>
      </c>
      <c r="C32" s="1262" t="s">
        <v>264</v>
      </c>
      <c r="D32" s="1262"/>
      <c r="E32" s="1262"/>
      <c r="F32" s="1262"/>
      <c r="G32" s="1262"/>
      <c r="H32" s="1262"/>
      <c r="I32" s="1262"/>
      <c r="J32" s="1262"/>
      <c r="K32" s="1262"/>
      <c r="L32" s="1262"/>
      <c r="M32" s="1262"/>
      <c r="N32" s="1262"/>
      <c r="O32" s="1262"/>
      <c r="P32" s="1262"/>
      <c r="Q32" s="1262"/>
      <c r="R32" s="1262"/>
    </row>
    <row r="33" spans="2:18" ht="18.75" customHeight="1" thickBot="1">
      <c r="B33" s="1261"/>
      <c r="C33" s="1263"/>
      <c r="D33" s="1263"/>
      <c r="E33" s="1263"/>
      <c r="F33" s="1263"/>
      <c r="G33" s="1263"/>
      <c r="H33" s="1263"/>
      <c r="I33" s="1263"/>
      <c r="J33" s="1263"/>
      <c r="K33" s="1263"/>
      <c r="L33" s="1263"/>
      <c r="M33" s="1263"/>
      <c r="N33" s="1263"/>
      <c r="O33" s="1263"/>
      <c r="P33" s="1263"/>
      <c r="Q33" s="1263"/>
      <c r="R33" s="1263"/>
    </row>
    <row r="34" spans="2:18" ht="18.75" customHeight="1" thickTop="1">
      <c r="B34" s="1296" t="s">
        <v>358</v>
      </c>
      <c r="C34" s="1296"/>
      <c r="D34" s="1296"/>
      <c r="E34" s="1296"/>
      <c r="F34" s="1296"/>
      <c r="G34" s="1296"/>
      <c r="H34" s="1296"/>
      <c r="I34" s="1296"/>
      <c r="J34" s="1296"/>
      <c r="K34" s="1296"/>
      <c r="L34" s="1296"/>
      <c r="M34" s="1296"/>
      <c r="N34" s="1296"/>
      <c r="O34" s="1296"/>
      <c r="P34" s="1296"/>
      <c r="Q34" s="1296"/>
      <c r="R34" s="1296"/>
    </row>
    <row r="35" spans="2:18" ht="18.75" customHeight="1">
      <c r="B35" s="1296"/>
      <c r="C35" s="1296"/>
      <c r="D35" s="1296"/>
      <c r="E35" s="1296"/>
      <c r="F35" s="1296"/>
      <c r="G35" s="1296"/>
      <c r="H35" s="1296"/>
      <c r="I35" s="1296"/>
      <c r="J35" s="1296"/>
      <c r="K35" s="1296"/>
      <c r="L35" s="1296"/>
      <c r="M35" s="1296"/>
      <c r="N35" s="1296"/>
      <c r="O35" s="1296"/>
      <c r="P35" s="1296"/>
      <c r="Q35" s="1296"/>
      <c r="R35" s="1296"/>
    </row>
    <row r="36" spans="2:18">
      <c r="B36" s="1296"/>
      <c r="C36" s="1296"/>
      <c r="D36" s="1296"/>
      <c r="E36" s="1296"/>
      <c r="F36" s="1296"/>
      <c r="G36" s="1296"/>
      <c r="H36" s="1296"/>
      <c r="I36" s="1296"/>
      <c r="J36" s="1296"/>
      <c r="K36" s="1296"/>
      <c r="L36" s="1296"/>
      <c r="M36" s="1296"/>
      <c r="N36" s="1296"/>
      <c r="O36" s="1296"/>
      <c r="P36" s="1296"/>
      <c r="Q36" s="1296"/>
      <c r="R36" s="1296"/>
    </row>
    <row r="37" spans="2:18">
      <c r="B37" s="1239"/>
      <c r="C37" s="1239"/>
      <c r="D37" s="1239"/>
      <c r="E37" s="1239"/>
      <c r="F37" s="1239"/>
      <c r="H37" s="1239"/>
      <c r="I37" s="1239"/>
      <c r="J37" s="1239"/>
      <c r="K37" s="1239"/>
      <c r="L37" s="1239"/>
    </row>
    <row r="38" spans="2:18">
      <c r="O38" s="279" t="s">
        <v>265</v>
      </c>
      <c r="P38" s="280"/>
      <c r="Q38" s="281"/>
      <c r="R38" s="281"/>
    </row>
    <row r="39" spans="2:18">
      <c r="O39" s="1342" t="s">
        <v>266</v>
      </c>
      <c r="P39" s="1343"/>
      <c r="Q39" s="1343"/>
      <c r="R39" s="1344"/>
    </row>
    <row r="40" spans="2:18">
      <c r="O40" s="1345"/>
      <c r="P40" s="1346"/>
      <c r="Q40" s="1346"/>
      <c r="R40" s="1347"/>
    </row>
    <row r="42" spans="2:18">
      <c r="O42" s="279" t="s">
        <v>267</v>
      </c>
      <c r="P42" s="280"/>
      <c r="Q42" s="281"/>
      <c r="R42" s="281"/>
    </row>
    <row r="43" spans="2:18" ht="18.75" customHeight="1">
      <c r="O43" s="1246" t="s">
        <v>367</v>
      </c>
      <c r="P43" s="1247"/>
      <c r="Q43" s="1247"/>
      <c r="R43" s="1248"/>
    </row>
    <row r="44" spans="2:18">
      <c r="O44" s="1249"/>
      <c r="P44" s="1250"/>
      <c r="Q44" s="1250"/>
      <c r="R44" s="1251"/>
    </row>
    <row r="47" spans="2:18" ht="18.5" thickBot="1"/>
    <row r="48" spans="2:18" ht="18.5" thickBot="1">
      <c r="O48" s="1252" t="s">
        <v>268</v>
      </c>
      <c r="P48" s="1253"/>
      <c r="Q48" s="282"/>
      <c r="R48" s="283"/>
    </row>
    <row r="49" spans="2:18">
      <c r="O49" s="1254" t="s">
        <v>269</v>
      </c>
      <c r="P49" s="1255"/>
      <c r="Q49" s="1255"/>
      <c r="R49" s="1256"/>
    </row>
    <row r="50" spans="2:18" ht="18.75" customHeight="1">
      <c r="O50" s="1254"/>
      <c r="P50" s="1255"/>
      <c r="Q50" s="1255"/>
      <c r="R50" s="1256"/>
    </row>
    <row r="51" spans="2:18" ht="18.75" customHeight="1">
      <c r="O51" s="1254"/>
      <c r="P51" s="1255"/>
      <c r="Q51" s="1255"/>
      <c r="R51" s="1256"/>
    </row>
    <row r="52" spans="2:18">
      <c r="O52" s="1254"/>
      <c r="P52" s="1255"/>
      <c r="Q52" s="1255"/>
      <c r="R52" s="1256"/>
    </row>
    <row r="53" spans="2:18" ht="18.75" customHeight="1" thickBot="1">
      <c r="O53" s="1257"/>
      <c r="P53" s="1258"/>
      <c r="Q53" s="1258"/>
      <c r="R53" s="1259"/>
    </row>
    <row r="58" spans="2:18" ht="18.75" customHeight="1">
      <c r="B58" s="1296" t="s">
        <v>359</v>
      </c>
      <c r="C58" s="1296"/>
      <c r="D58" s="1296"/>
      <c r="E58" s="1296"/>
      <c r="F58" s="1296"/>
      <c r="G58" s="1296"/>
      <c r="H58" s="1296"/>
      <c r="I58" s="1296"/>
      <c r="J58" s="1296"/>
      <c r="K58" s="1296"/>
      <c r="L58" s="1296"/>
      <c r="M58" s="1296"/>
      <c r="N58" s="1296"/>
      <c r="O58" s="1296"/>
      <c r="P58" s="1296"/>
      <c r="Q58" s="1296"/>
      <c r="R58" s="1296"/>
    </row>
    <row r="59" spans="2:18" ht="18.75" customHeight="1">
      <c r="B59" s="1296"/>
      <c r="C59" s="1296"/>
      <c r="D59" s="1296"/>
      <c r="E59" s="1296"/>
      <c r="F59" s="1296"/>
      <c r="G59" s="1296"/>
      <c r="H59" s="1296"/>
      <c r="I59" s="1296"/>
      <c r="J59" s="1296"/>
      <c r="K59" s="1296"/>
      <c r="L59" s="1296"/>
      <c r="M59" s="1296"/>
      <c r="N59" s="1296"/>
      <c r="O59" s="1296"/>
      <c r="P59" s="1296"/>
      <c r="Q59" s="1296"/>
      <c r="R59" s="1296"/>
    </row>
    <row r="60" spans="2:18">
      <c r="B60" s="1296"/>
      <c r="C60" s="1296"/>
      <c r="D60" s="1296"/>
      <c r="E60" s="1296"/>
      <c r="F60" s="1296"/>
      <c r="G60" s="1296"/>
      <c r="H60" s="1296"/>
      <c r="I60" s="1296"/>
      <c r="J60" s="1296"/>
      <c r="K60" s="1296"/>
      <c r="L60" s="1296"/>
      <c r="M60" s="1296"/>
      <c r="N60" s="1296"/>
      <c r="O60" s="1296"/>
      <c r="P60" s="1296"/>
      <c r="Q60" s="1296"/>
      <c r="R60" s="1296"/>
    </row>
    <row r="61" spans="2:18">
      <c r="B61" s="1239"/>
      <c r="C61" s="1239"/>
      <c r="D61" s="1239"/>
      <c r="E61" s="1239"/>
      <c r="F61" s="1239"/>
      <c r="H61" s="1239"/>
      <c r="I61" s="1239"/>
      <c r="J61" s="1239"/>
      <c r="K61" s="1239"/>
      <c r="L61" s="1239"/>
    </row>
    <row r="62" spans="2:18">
      <c r="O62" s="279" t="s">
        <v>270</v>
      </c>
      <c r="P62" s="280"/>
      <c r="Q62" s="281"/>
      <c r="R62" s="281"/>
    </row>
    <row r="63" spans="2:18">
      <c r="O63" s="1246" t="s">
        <v>271</v>
      </c>
      <c r="P63" s="1247"/>
      <c r="Q63" s="1247"/>
      <c r="R63" s="1248"/>
    </row>
    <row r="64" spans="2:18">
      <c r="O64" s="1249"/>
      <c r="P64" s="1250"/>
      <c r="Q64" s="1250"/>
      <c r="R64" s="1251"/>
    </row>
    <row r="65" spans="15:18" ht="18.75" customHeight="1"/>
    <row r="71" spans="15:18" ht="18.5" thickBot="1"/>
    <row r="72" spans="15:18" ht="18.5" thickBot="1">
      <c r="O72" s="1252" t="s">
        <v>268</v>
      </c>
      <c r="P72" s="1253"/>
      <c r="Q72" s="282"/>
      <c r="R72" s="283"/>
    </row>
    <row r="73" spans="15:18">
      <c r="O73" s="1254" t="s">
        <v>269</v>
      </c>
      <c r="P73" s="1255"/>
      <c r="Q73" s="1255"/>
      <c r="R73" s="1256"/>
    </row>
    <row r="74" spans="15:18">
      <c r="O74" s="1254"/>
      <c r="P74" s="1255"/>
      <c r="Q74" s="1255"/>
      <c r="R74" s="1256"/>
    </row>
    <row r="75" spans="15:18">
      <c r="O75" s="1254"/>
      <c r="P75" s="1255"/>
      <c r="Q75" s="1255"/>
      <c r="R75" s="1256"/>
    </row>
    <row r="76" spans="15:18">
      <c r="O76" s="1254"/>
      <c r="P76" s="1255"/>
      <c r="Q76" s="1255"/>
      <c r="R76" s="1256"/>
    </row>
    <row r="77" spans="15:18" ht="18.5" thickBot="1">
      <c r="O77" s="1257"/>
      <c r="P77" s="1258"/>
      <c r="Q77" s="1258"/>
      <c r="R77" s="1259"/>
    </row>
    <row r="81" spans="2:18" ht="18.5" thickBot="1"/>
    <row r="82" spans="2:18" ht="18.75" customHeight="1" thickTop="1">
      <c r="B82" s="1260">
        <v>3</v>
      </c>
      <c r="C82" s="1262" t="s">
        <v>372</v>
      </c>
      <c r="D82" s="1262"/>
      <c r="E82" s="1262"/>
      <c r="F82" s="1262"/>
      <c r="G82" s="1262"/>
      <c r="H82" s="1262"/>
      <c r="I82" s="1262"/>
      <c r="J82" s="1262"/>
      <c r="K82" s="1262"/>
      <c r="L82" s="1262"/>
      <c r="M82" s="1262"/>
      <c r="N82" s="1262"/>
      <c r="O82" s="1262"/>
      <c r="P82" s="1262"/>
      <c r="Q82" s="1262"/>
      <c r="R82" s="1262"/>
    </row>
    <row r="83" spans="2:18" ht="18.75" customHeight="1" thickBot="1">
      <c r="B83" s="1261"/>
      <c r="C83" s="1263"/>
      <c r="D83" s="1263"/>
      <c r="E83" s="1263"/>
      <c r="F83" s="1263"/>
      <c r="G83" s="1263"/>
      <c r="H83" s="1263"/>
      <c r="I83" s="1263"/>
      <c r="J83" s="1263"/>
      <c r="K83" s="1263"/>
      <c r="L83" s="1263"/>
      <c r="M83" s="1263"/>
      <c r="N83" s="1263"/>
      <c r="O83" s="1263"/>
      <c r="P83" s="1263"/>
      <c r="Q83" s="1263"/>
      <c r="R83" s="1263"/>
    </row>
    <row r="84" spans="2:18" ht="18.75" customHeight="1" thickTop="1">
      <c r="B84" s="1341" t="s">
        <v>272</v>
      </c>
      <c r="C84" s="1341"/>
      <c r="D84" s="1341"/>
      <c r="E84" s="1341"/>
      <c r="F84" s="1341"/>
      <c r="G84" s="1341"/>
      <c r="H84" s="1341"/>
      <c r="I84" s="1341"/>
      <c r="J84" s="1341"/>
      <c r="K84" s="1341"/>
      <c r="L84" s="1341"/>
      <c r="M84" s="1341"/>
      <c r="N84" s="1341"/>
      <c r="O84" s="1341"/>
      <c r="P84" s="1341"/>
      <c r="Q84" s="1341"/>
      <c r="R84" s="1341"/>
    </row>
    <row r="85" spans="2:18">
      <c r="B85" s="1341"/>
      <c r="C85" s="1341"/>
      <c r="D85" s="1341"/>
      <c r="E85" s="1341"/>
      <c r="F85" s="1341"/>
      <c r="G85" s="1341"/>
      <c r="H85" s="1341"/>
      <c r="I85" s="1341"/>
      <c r="J85" s="1341"/>
      <c r="K85" s="1341"/>
      <c r="L85" s="1341"/>
      <c r="M85" s="1341"/>
      <c r="N85" s="1341"/>
      <c r="O85" s="1341"/>
      <c r="P85" s="1341"/>
      <c r="Q85" s="1341"/>
      <c r="R85" s="1341"/>
    </row>
    <row r="86" spans="2:18" ht="6" customHeight="1"/>
    <row r="97" spans="2:18" ht="18.75" customHeight="1"/>
    <row r="103" spans="2:18" ht="3" customHeight="1"/>
    <row r="105" spans="2:18">
      <c r="B105" s="1341" t="s">
        <v>273</v>
      </c>
      <c r="C105" s="1341"/>
      <c r="D105" s="1341"/>
      <c r="E105" s="1341"/>
      <c r="F105" s="1341"/>
      <c r="G105" s="1341"/>
      <c r="H105" s="1341"/>
      <c r="I105" s="1341"/>
      <c r="J105" s="1341"/>
      <c r="K105" s="1341"/>
      <c r="L105" s="1341"/>
      <c r="M105" s="1341"/>
      <c r="N105" s="1341"/>
      <c r="O105" s="1341"/>
      <c r="P105" s="1341"/>
      <c r="Q105" s="1341"/>
      <c r="R105" s="1341"/>
    </row>
    <row r="106" spans="2:18">
      <c r="B106" s="1341"/>
      <c r="C106" s="1341"/>
      <c r="D106" s="1341"/>
      <c r="E106" s="1341"/>
      <c r="F106" s="1341"/>
      <c r="G106" s="1341"/>
      <c r="H106" s="1341"/>
      <c r="I106" s="1341"/>
      <c r="J106" s="1341"/>
      <c r="K106" s="1341"/>
      <c r="L106" s="1341"/>
      <c r="M106" s="1341"/>
      <c r="N106" s="1341"/>
      <c r="O106" s="1341"/>
      <c r="P106" s="1341"/>
      <c r="Q106" s="1341"/>
      <c r="R106" s="1341"/>
    </row>
    <row r="108" spans="2:18" ht="18.75" customHeight="1">
      <c r="O108" s="279" t="s">
        <v>399</v>
      </c>
      <c r="P108" s="280"/>
      <c r="Q108" s="281"/>
      <c r="R108" s="281"/>
    </row>
    <row r="109" spans="2:18" ht="18.75" customHeight="1">
      <c r="O109" s="1246" t="s">
        <v>275</v>
      </c>
      <c r="P109" s="1247"/>
      <c r="Q109" s="1247"/>
      <c r="R109" s="1248"/>
    </row>
    <row r="110" spans="2:18">
      <c r="O110" s="1246"/>
      <c r="P110" s="1247"/>
      <c r="Q110" s="1247"/>
      <c r="R110" s="1248"/>
    </row>
    <row r="111" spans="2:18">
      <c r="O111" s="1249"/>
      <c r="P111" s="1250"/>
      <c r="Q111" s="1250"/>
      <c r="R111" s="1251"/>
    </row>
    <row r="117" spans="2:18" ht="18.75" customHeight="1"/>
    <row r="118" spans="2:18">
      <c r="O118" s="1349" t="s">
        <v>276</v>
      </c>
      <c r="P118" s="1349"/>
      <c r="Q118" s="1349"/>
      <c r="R118" s="1349"/>
    </row>
    <row r="119" spans="2:18">
      <c r="O119" s="1350" t="s">
        <v>277</v>
      </c>
      <c r="P119" s="1351"/>
      <c r="Q119" s="1351"/>
      <c r="R119" s="1352"/>
    </row>
    <row r="120" spans="2:18">
      <c r="O120" s="1353"/>
      <c r="P120" s="1354"/>
      <c r="Q120" s="1354"/>
      <c r="R120" s="1355"/>
    </row>
    <row r="121" spans="2:18">
      <c r="O121" s="1353"/>
      <c r="P121" s="1354"/>
      <c r="Q121" s="1354"/>
      <c r="R121" s="1355"/>
    </row>
    <row r="122" spans="2:18">
      <c r="O122" s="1353"/>
      <c r="P122" s="1354"/>
      <c r="Q122" s="1354"/>
      <c r="R122" s="1355"/>
    </row>
    <row r="123" spans="2:18">
      <c r="O123" s="1356"/>
      <c r="P123" s="1357"/>
      <c r="Q123" s="1357"/>
      <c r="R123" s="1358"/>
    </row>
    <row r="124" spans="2:18">
      <c r="O124" s="284"/>
      <c r="P124" s="284"/>
      <c r="Q124" s="284"/>
      <c r="R124" s="284"/>
    </row>
    <row r="125" spans="2:18">
      <c r="O125" s="284"/>
      <c r="P125" s="284"/>
      <c r="Q125" s="284"/>
      <c r="R125" s="284"/>
    </row>
    <row r="126" spans="2:18">
      <c r="O126" s="284"/>
      <c r="P126" s="284"/>
      <c r="Q126" s="284"/>
      <c r="R126" s="284"/>
    </row>
    <row r="127" spans="2:18" ht="18.75" customHeight="1">
      <c r="B127" s="1348" t="s">
        <v>278</v>
      </c>
      <c r="C127" s="1348"/>
      <c r="D127" s="1348"/>
      <c r="E127" s="1348"/>
      <c r="F127" s="1348"/>
      <c r="G127" s="1348"/>
      <c r="H127" s="1348"/>
      <c r="I127" s="1348"/>
      <c r="J127" s="1348"/>
      <c r="K127" s="1348"/>
      <c r="L127" s="1348"/>
    </row>
    <row r="128" spans="2:18" ht="18.75" customHeight="1">
      <c r="B128" s="1348"/>
      <c r="C128" s="1348"/>
      <c r="D128" s="1348"/>
      <c r="E128" s="1348"/>
      <c r="F128" s="1348"/>
      <c r="G128" s="1348"/>
      <c r="H128" s="1348"/>
      <c r="I128" s="1348"/>
      <c r="J128" s="1348"/>
      <c r="K128" s="1348"/>
      <c r="L128" s="1348"/>
    </row>
    <row r="129" spans="2:18" ht="18.75" customHeight="1">
      <c r="O129" s="279" t="s">
        <v>274</v>
      </c>
      <c r="P129" s="280"/>
      <c r="Q129" s="281"/>
      <c r="R129" s="281"/>
    </row>
    <row r="130" spans="2:18" ht="18.75" customHeight="1">
      <c r="O130" s="1246" t="s">
        <v>280</v>
      </c>
      <c r="P130" s="1247"/>
      <c r="Q130" s="1247"/>
      <c r="R130" s="1248"/>
    </row>
    <row r="131" spans="2:18" ht="18.75" customHeight="1">
      <c r="O131" s="1249"/>
      <c r="P131" s="1250"/>
      <c r="Q131" s="1250"/>
      <c r="R131" s="1251"/>
    </row>
    <row r="132" spans="2:18" ht="18.75" customHeight="1">
      <c r="B132" s="285"/>
      <c r="C132" s="285"/>
      <c r="D132" s="286"/>
    </row>
    <row r="133" spans="2:18" ht="18.75" customHeight="1">
      <c r="B133" s="285"/>
      <c r="C133" s="285"/>
      <c r="D133" s="286"/>
    </row>
    <row r="134" spans="2:18" ht="18.75" customHeight="1">
      <c r="B134" s="285"/>
      <c r="C134" s="285"/>
      <c r="D134" s="286"/>
      <c r="O134" s="279" t="s">
        <v>279</v>
      </c>
      <c r="P134" s="280"/>
      <c r="Q134" s="281"/>
      <c r="R134" s="281"/>
    </row>
    <row r="135" spans="2:18" ht="18.75" customHeight="1">
      <c r="B135" s="285"/>
      <c r="C135" s="285"/>
      <c r="D135" s="286"/>
      <c r="O135" s="1246" t="s">
        <v>360</v>
      </c>
      <c r="P135" s="1247"/>
      <c r="Q135" s="1247"/>
      <c r="R135" s="1248"/>
    </row>
    <row r="136" spans="2:18" ht="18.75" customHeight="1">
      <c r="B136" s="285"/>
      <c r="C136" s="285"/>
      <c r="D136" s="286"/>
      <c r="O136" s="1249"/>
      <c r="P136" s="1250"/>
      <c r="Q136" s="1250"/>
      <c r="R136" s="1251"/>
    </row>
    <row r="137" spans="2:18" ht="18.75" customHeight="1">
      <c r="B137" s="285"/>
      <c r="C137" s="285"/>
      <c r="D137" s="286"/>
    </row>
    <row r="138" spans="2:18" ht="18.75" customHeight="1">
      <c r="B138" s="285"/>
      <c r="C138" s="285"/>
      <c r="D138" s="286"/>
    </row>
    <row r="139" spans="2:18" ht="18.75" customHeight="1">
      <c r="B139" s="285"/>
      <c r="C139" s="285"/>
      <c r="D139" s="286"/>
    </row>
    <row r="140" spans="2:18" ht="18.75" customHeight="1">
      <c r="B140" s="285"/>
      <c r="C140" s="285"/>
      <c r="D140" s="286"/>
    </row>
    <row r="141" spans="2:18" ht="18.75" customHeight="1">
      <c r="B141" s="1348" t="s">
        <v>282</v>
      </c>
      <c r="C141" s="1348"/>
      <c r="D141" s="1348"/>
      <c r="E141" s="1348"/>
      <c r="F141" s="1348"/>
      <c r="G141" s="1348"/>
      <c r="H141" s="1348"/>
      <c r="I141" s="1348"/>
      <c r="J141" s="1348"/>
      <c r="K141" s="1348"/>
      <c r="L141" s="1348"/>
    </row>
    <row r="142" spans="2:18" ht="18.75" customHeight="1">
      <c r="B142" s="1348"/>
      <c r="C142" s="1348"/>
      <c r="D142" s="1348"/>
      <c r="E142" s="1348"/>
      <c r="F142" s="1348"/>
      <c r="G142" s="1348"/>
      <c r="H142" s="1348"/>
      <c r="I142" s="1348"/>
      <c r="J142" s="1348"/>
      <c r="K142" s="1348"/>
      <c r="L142" s="1348"/>
    </row>
    <row r="143" spans="2:18" ht="18.75" customHeight="1">
      <c r="O143" s="279" t="s">
        <v>274</v>
      </c>
      <c r="P143" s="280"/>
      <c r="Q143" s="281"/>
      <c r="R143" s="281"/>
    </row>
    <row r="144" spans="2:18" ht="18.75" customHeight="1">
      <c r="O144" s="1246" t="s">
        <v>280</v>
      </c>
      <c r="P144" s="1247"/>
      <c r="Q144" s="1247"/>
      <c r="R144" s="1248"/>
    </row>
    <row r="145" spans="2:18" ht="18.75" customHeight="1">
      <c r="O145" s="1249"/>
      <c r="P145" s="1250"/>
      <c r="Q145" s="1250"/>
      <c r="R145" s="1251"/>
    </row>
    <row r="146" spans="2:18" ht="18.75" customHeight="1"/>
    <row r="147" spans="2:18">
      <c r="O147" s="279" t="s">
        <v>281</v>
      </c>
      <c r="P147" s="280"/>
      <c r="Q147" s="281"/>
      <c r="R147" s="281"/>
    </row>
    <row r="148" spans="2:18" ht="18.75" customHeight="1">
      <c r="O148" s="1246" t="s">
        <v>284</v>
      </c>
      <c r="P148" s="1247"/>
      <c r="Q148" s="1247"/>
      <c r="R148" s="1248"/>
    </row>
    <row r="149" spans="2:18">
      <c r="O149" s="1249"/>
      <c r="P149" s="1250"/>
      <c r="Q149" s="1250"/>
      <c r="R149" s="1251"/>
    </row>
    <row r="151" spans="2:18">
      <c r="O151" s="279" t="s">
        <v>283</v>
      </c>
      <c r="P151" s="280"/>
      <c r="Q151" s="281"/>
      <c r="R151" s="281"/>
    </row>
    <row r="152" spans="2:18">
      <c r="O152" s="1359" t="s">
        <v>361</v>
      </c>
      <c r="P152" s="1360"/>
      <c r="Q152" s="1360"/>
      <c r="R152" s="1361"/>
    </row>
    <row r="153" spans="2:18" ht="18.5" thickBot="1">
      <c r="O153" s="1362"/>
      <c r="P153" s="1363"/>
      <c r="Q153" s="1363"/>
      <c r="R153" s="1364"/>
    </row>
    <row r="154" spans="2:18" ht="18.5" thickBot="1">
      <c r="B154" s="1252" t="s">
        <v>268</v>
      </c>
      <c r="C154" s="1253"/>
      <c r="D154" s="282"/>
      <c r="E154" s="283"/>
      <c r="F154" s="283"/>
      <c r="G154" s="283"/>
      <c r="H154" s="283"/>
      <c r="I154" s="283"/>
      <c r="J154" s="283"/>
      <c r="K154" s="283"/>
      <c r="L154" s="283"/>
    </row>
    <row r="155" spans="2:18">
      <c r="B155" s="1254" t="s">
        <v>286</v>
      </c>
      <c r="C155" s="1255"/>
      <c r="D155" s="1255"/>
      <c r="E155" s="1255"/>
      <c r="F155" s="1255"/>
      <c r="G155" s="1255"/>
      <c r="H155" s="1255"/>
      <c r="I155" s="1255"/>
      <c r="J155" s="1255"/>
      <c r="K155" s="1255"/>
      <c r="L155" s="1256"/>
    </row>
    <row r="156" spans="2:18" ht="18.5" thickBot="1">
      <c r="B156" s="1257"/>
      <c r="C156" s="1258"/>
      <c r="D156" s="1258"/>
      <c r="E156" s="1258"/>
      <c r="F156" s="1258"/>
      <c r="G156" s="1258"/>
      <c r="H156" s="1258"/>
      <c r="I156" s="1258"/>
      <c r="J156" s="1258"/>
      <c r="K156" s="1258"/>
      <c r="L156" s="1259"/>
    </row>
    <row r="157" spans="2:18" ht="18.5" thickBot="1">
      <c r="B157" s="287"/>
      <c r="C157" s="287"/>
      <c r="D157" s="287"/>
      <c r="E157" s="287"/>
      <c r="F157" s="287"/>
      <c r="G157" s="287"/>
      <c r="H157" s="287"/>
      <c r="I157" s="287"/>
      <c r="J157" s="287"/>
      <c r="K157" s="287"/>
      <c r="L157" s="287"/>
    </row>
    <row r="158" spans="2:18" ht="18.5" thickBot="1">
      <c r="B158" s="1252" t="s">
        <v>268</v>
      </c>
      <c r="C158" s="1253"/>
      <c r="D158" s="282"/>
      <c r="E158" s="283"/>
      <c r="F158" s="283"/>
      <c r="G158" s="283"/>
      <c r="H158" s="283"/>
      <c r="I158" s="283"/>
      <c r="J158" s="283"/>
      <c r="K158" s="283"/>
      <c r="L158" s="283"/>
    </row>
    <row r="159" spans="2:18">
      <c r="B159" s="1254" t="s">
        <v>287</v>
      </c>
      <c r="C159" s="1255"/>
      <c r="D159" s="1255"/>
      <c r="E159" s="1255"/>
      <c r="F159" s="1255"/>
      <c r="G159" s="1255"/>
      <c r="H159" s="1255"/>
      <c r="I159" s="1255"/>
      <c r="J159" s="1255"/>
      <c r="K159" s="1255"/>
      <c r="L159" s="1256"/>
    </row>
    <row r="160" spans="2:18" ht="18.5" thickBot="1">
      <c r="B160" s="1257"/>
      <c r="C160" s="1258"/>
      <c r="D160" s="1258"/>
      <c r="E160" s="1258"/>
      <c r="F160" s="1258"/>
      <c r="G160" s="1258"/>
      <c r="H160" s="1258"/>
      <c r="I160" s="1258"/>
      <c r="J160" s="1258"/>
      <c r="K160" s="1258"/>
      <c r="L160" s="1259"/>
    </row>
    <row r="162" spans="2:18">
      <c r="B162" s="288" t="s">
        <v>288</v>
      </c>
      <c r="C162" s="288"/>
      <c r="D162" s="288"/>
      <c r="E162" s="288"/>
      <c r="F162" s="288"/>
      <c r="G162" s="288"/>
      <c r="H162" s="288"/>
      <c r="I162" s="288"/>
      <c r="J162" s="288"/>
      <c r="K162" s="288"/>
      <c r="L162" s="288"/>
      <c r="O162" s="1365" t="s">
        <v>276</v>
      </c>
      <c r="P162" s="1365"/>
      <c r="Q162" s="1365"/>
      <c r="R162" s="1365"/>
    </row>
    <row r="163" spans="2:18" ht="18.75" customHeight="1">
      <c r="B163" s="289"/>
      <c r="C163" s="289"/>
      <c r="D163" s="289"/>
      <c r="E163" s="289"/>
      <c r="F163" s="289"/>
      <c r="G163" s="289"/>
      <c r="H163" s="289"/>
      <c r="I163" s="289"/>
      <c r="J163" s="289"/>
      <c r="K163" s="289"/>
      <c r="L163" s="289"/>
      <c r="O163" s="1350" t="s">
        <v>289</v>
      </c>
      <c r="P163" s="1351"/>
      <c r="Q163" s="1351"/>
      <c r="R163" s="1352"/>
    </row>
    <row r="164" spans="2:18">
      <c r="B164" s="289"/>
      <c r="C164" s="289"/>
      <c r="D164" s="289"/>
      <c r="E164" s="289"/>
      <c r="F164" s="289"/>
      <c r="G164" s="289"/>
      <c r="H164" s="289"/>
      <c r="I164" s="289"/>
      <c r="J164" s="289"/>
      <c r="K164" s="289"/>
      <c r="L164" s="289"/>
      <c r="O164" s="1353"/>
      <c r="P164" s="1354"/>
      <c r="Q164" s="1354"/>
      <c r="R164" s="1355"/>
    </row>
    <row r="165" spans="2:18">
      <c r="B165" s="289"/>
      <c r="C165" s="289"/>
      <c r="D165" s="289"/>
      <c r="E165" s="289"/>
      <c r="F165" s="289"/>
      <c r="G165" s="289"/>
      <c r="H165" s="289"/>
      <c r="I165" s="289"/>
      <c r="J165" s="289"/>
      <c r="K165" s="289"/>
      <c r="L165" s="289"/>
      <c r="O165" s="1353"/>
      <c r="P165" s="1354"/>
      <c r="Q165" s="1354"/>
      <c r="R165" s="1355"/>
    </row>
    <row r="166" spans="2:18">
      <c r="B166" s="289"/>
      <c r="C166" s="289"/>
      <c r="D166" s="289"/>
      <c r="E166" s="289"/>
      <c r="F166" s="289"/>
      <c r="G166" s="289"/>
      <c r="H166" s="289"/>
      <c r="I166" s="289"/>
      <c r="J166" s="289"/>
      <c r="K166" s="289"/>
      <c r="L166" s="289"/>
      <c r="O166" s="1353"/>
      <c r="P166" s="1354"/>
      <c r="Q166" s="1354"/>
      <c r="R166" s="1355"/>
    </row>
    <row r="167" spans="2:18">
      <c r="B167" s="289"/>
      <c r="C167" s="289"/>
      <c r="D167" s="289"/>
      <c r="E167" s="289"/>
      <c r="F167" s="289"/>
      <c r="G167" s="289"/>
      <c r="H167" s="289"/>
      <c r="I167" s="289"/>
      <c r="J167" s="289"/>
      <c r="K167" s="289"/>
      <c r="L167" s="289"/>
      <c r="O167" s="1353"/>
      <c r="P167" s="1354"/>
      <c r="Q167" s="1354"/>
      <c r="R167" s="1355"/>
    </row>
    <row r="168" spans="2:18">
      <c r="B168" s="289"/>
      <c r="C168" s="289"/>
      <c r="D168" s="289"/>
      <c r="E168" s="289"/>
      <c r="F168" s="289"/>
      <c r="G168" s="289"/>
      <c r="H168" s="289"/>
      <c r="I168" s="289"/>
      <c r="J168" s="289"/>
      <c r="K168" s="289"/>
      <c r="L168" s="289"/>
      <c r="O168" s="1353"/>
      <c r="P168" s="1354"/>
      <c r="Q168" s="1354"/>
      <c r="R168" s="1355"/>
    </row>
    <row r="169" spans="2:18">
      <c r="B169" s="289"/>
      <c r="C169" s="289"/>
      <c r="D169" s="289"/>
      <c r="E169" s="289"/>
      <c r="F169" s="289"/>
      <c r="G169" s="289"/>
      <c r="H169" s="289"/>
      <c r="I169" s="289"/>
      <c r="J169" s="289"/>
      <c r="K169" s="289"/>
      <c r="L169" s="289"/>
      <c r="O169" s="1356"/>
      <c r="P169" s="1357"/>
      <c r="Q169" s="1357"/>
      <c r="R169" s="1358"/>
    </row>
    <row r="170" spans="2:18">
      <c r="B170" s="289"/>
      <c r="C170" s="289"/>
      <c r="D170" s="289"/>
      <c r="E170" s="289"/>
      <c r="F170" s="289"/>
      <c r="G170" s="289"/>
      <c r="H170" s="289"/>
      <c r="I170" s="289"/>
      <c r="J170" s="289"/>
      <c r="K170" s="289"/>
      <c r="L170" s="289"/>
      <c r="O170" s="284"/>
      <c r="P170" s="284"/>
      <c r="Q170" s="284"/>
      <c r="R170" s="284"/>
    </row>
    <row r="171" spans="2:18">
      <c r="B171" s="288" t="s">
        <v>290</v>
      </c>
      <c r="C171" s="289"/>
      <c r="D171" s="289"/>
      <c r="E171" s="289"/>
      <c r="F171" s="289"/>
      <c r="G171" s="289"/>
      <c r="H171" s="289"/>
      <c r="I171" s="289"/>
      <c r="J171" s="289"/>
      <c r="K171" s="289"/>
      <c r="L171" s="289"/>
      <c r="O171" s="284"/>
      <c r="P171" s="284"/>
      <c r="Q171" s="284"/>
      <c r="R171" s="284"/>
    </row>
    <row r="172" spans="2:18">
      <c r="B172" s="289"/>
      <c r="C172" s="289"/>
      <c r="D172" s="289"/>
      <c r="E172" s="289"/>
      <c r="F172" s="289"/>
      <c r="G172" s="289"/>
      <c r="H172" s="289"/>
      <c r="I172" s="289"/>
      <c r="J172" s="289"/>
      <c r="K172" s="289"/>
      <c r="L172" s="289"/>
    </row>
    <row r="173" spans="2:18">
      <c r="B173" s="289"/>
      <c r="C173" s="289"/>
      <c r="D173" s="289"/>
      <c r="E173" s="289"/>
      <c r="F173" s="289"/>
      <c r="G173" s="289"/>
      <c r="H173" s="289"/>
      <c r="I173" s="289"/>
      <c r="J173" s="289"/>
      <c r="K173" s="289"/>
      <c r="L173" s="289"/>
    </row>
    <row r="174" spans="2:18">
      <c r="B174" s="289"/>
      <c r="C174" s="289"/>
      <c r="D174" s="289"/>
      <c r="E174" s="289"/>
      <c r="F174" s="289"/>
      <c r="G174" s="289"/>
      <c r="H174" s="289"/>
      <c r="I174" s="289"/>
      <c r="J174" s="289"/>
      <c r="K174" s="289"/>
      <c r="L174" s="289"/>
    </row>
    <row r="175" spans="2:18">
      <c r="B175" s="289"/>
      <c r="C175" s="289"/>
      <c r="D175" s="289"/>
      <c r="E175" s="289"/>
      <c r="F175" s="289"/>
      <c r="G175" s="289"/>
      <c r="H175" s="289"/>
      <c r="I175" s="289"/>
      <c r="J175" s="289"/>
      <c r="K175" s="289"/>
      <c r="L175" s="289"/>
    </row>
    <row r="176" spans="2:18">
      <c r="B176" s="289"/>
      <c r="C176" s="289"/>
      <c r="D176" s="289"/>
      <c r="E176" s="289"/>
      <c r="F176" s="289"/>
      <c r="G176" s="289"/>
      <c r="H176" s="289"/>
      <c r="I176" s="289"/>
      <c r="J176" s="289"/>
      <c r="K176" s="289"/>
      <c r="L176" s="289"/>
    </row>
    <row r="177" spans="2:18">
      <c r="B177" s="289"/>
      <c r="C177" s="289"/>
      <c r="D177" s="289"/>
      <c r="E177" s="289"/>
      <c r="F177" s="289"/>
      <c r="G177" s="289"/>
      <c r="H177" s="289"/>
      <c r="I177" s="289"/>
      <c r="J177" s="289"/>
      <c r="K177" s="289"/>
      <c r="L177" s="289"/>
    </row>
    <row r="178" spans="2:18">
      <c r="B178" s="289"/>
      <c r="C178" s="289"/>
      <c r="D178" s="289"/>
      <c r="E178" s="289"/>
      <c r="F178" s="289"/>
      <c r="G178" s="289"/>
      <c r="H178" s="289"/>
      <c r="I178" s="289"/>
      <c r="J178" s="289"/>
      <c r="K178" s="289"/>
      <c r="L178" s="289"/>
    </row>
    <row r="179" spans="2:18">
      <c r="B179" s="289"/>
      <c r="C179" s="289"/>
      <c r="D179" s="289"/>
      <c r="E179" s="289"/>
      <c r="F179" s="289"/>
      <c r="G179" s="289"/>
      <c r="H179" s="289"/>
      <c r="I179" s="289"/>
      <c r="J179" s="289"/>
      <c r="K179" s="289"/>
      <c r="L179" s="289"/>
    </row>
    <row r="181" spans="2:18" ht="3" customHeight="1"/>
    <row r="183" spans="2:18">
      <c r="B183" s="1341" t="s">
        <v>291</v>
      </c>
      <c r="C183" s="1341"/>
      <c r="D183" s="1341"/>
      <c r="E183" s="1341"/>
      <c r="F183" s="1341"/>
      <c r="G183" s="1341"/>
      <c r="H183" s="1341"/>
      <c r="I183" s="1341"/>
      <c r="J183" s="1341"/>
      <c r="K183" s="1341"/>
      <c r="L183" s="1341"/>
      <c r="M183" s="1341"/>
      <c r="N183" s="1341"/>
      <c r="O183" s="1341"/>
      <c r="P183" s="1341"/>
      <c r="Q183" s="1341"/>
      <c r="R183" s="1341"/>
    </row>
    <row r="184" spans="2:18" ht="18.75" customHeight="1">
      <c r="B184" s="1341"/>
      <c r="C184" s="1341"/>
      <c r="D184" s="1341"/>
      <c r="E184" s="1341"/>
      <c r="F184" s="1341"/>
      <c r="G184" s="1341"/>
      <c r="H184" s="1341"/>
      <c r="I184" s="1341"/>
      <c r="J184" s="1341"/>
      <c r="K184" s="1341"/>
      <c r="L184" s="1341"/>
      <c r="M184" s="1341"/>
      <c r="N184" s="1341"/>
      <c r="O184" s="1341"/>
      <c r="P184" s="1341"/>
      <c r="Q184" s="1341"/>
      <c r="R184" s="1341"/>
    </row>
    <row r="185" spans="2:18" ht="18.75" customHeight="1">
      <c r="B185" s="287"/>
      <c r="C185" s="287"/>
      <c r="D185" s="287"/>
      <c r="E185" s="287"/>
      <c r="F185" s="287"/>
      <c r="G185" s="287"/>
      <c r="H185" s="287"/>
      <c r="I185" s="287"/>
      <c r="J185" s="287"/>
      <c r="K185" s="287"/>
      <c r="L185" s="287"/>
      <c r="O185" s="287"/>
      <c r="P185" s="287"/>
      <c r="Q185" s="287"/>
      <c r="R185" s="287"/>
    </row>
    <row r="186" spans="2:18" ht="18.75" customHeight="1">
      <c r="B186" s="287"/>
      <c r="C186" s="287"/>
      <c r="D186" s="287"/>
      <c r="E186" s="287"/>
      <c r="F186" s="287"/>
      <c r="G186" s="287"/>
      <c r="H186" s="287"/>
      <c r="I186" s="287"/>
      <c r="J186" s="287"/>
      <c r="K186" s="287"/>
      <c r="L186" s="287"/>
      <c r="O186" s="279" t="s">
        <v>285</v>
      </c>
      <c r="P186" s="280"/>
      <c r="Q186" s="281"/>
      <c r="R186" s="281"/>
    </row>
    <row r="187" spans="2:18" ht="18.75" customHeight="1">
      <c r="B187" s="287"/>
      <c r="C187" s="287"/>
      <c r="D187" s="287"/>
      <c r="E187" s="287"/>
      <c r="F187" s="287"/>
      <c r="G187" s="287"/>
      <c r="H187" s="287"/>
      <c r="I187" s="287"/>
      <c r="J187" s="287"/>
      <c r="K187" s="287"/>
      <c r="L187" s="287"/>
      <c r="O187" s="1246" t="s">
        <v>293</v>
      </c>
      <c r="P187" s="1247"/>
      <c r="Q187" s="1247"/>
      <c r="R187" s="1248"/>
    </row>
    <row r="188" spans="2:18" ht="18.75" customHeight="1">
      <c r="B188" s="287"/>
      <c r="C188" s="287"/>
      <c r="D188" s="287"/>
      <c r="E188" s="287"/>
      <c r="F188" s="287"/>
      <c r="G188" s="287"/>
      <c r="H188" s="287"/>
      <c r="I188" s="287"/>
      <c r="J188" s="287"/>
      <c r="K188" s="287"/>
      <c r="L188" s="287"/>
      <c r="O188" s="1249"/>
      <c r="P188" s="1250"/>
      <c r="Q188" s="1250"/>
      <c r="R188" s="1251"/>
    </row>
    <row r="189" spans="2:18" ht="18.75" customHeight="1">
      <c r="B189" s="287"/>
      <c r="C189" s="287"/>
      <c r="D189" s="287"/>
      <c r="E189" s="287"/>
      <c r="F189" s="287"/>
      <c r="G189" s="287"/>
      <c r="H189" s="287"/>
      <c r="I189" s="287"/>
      <c r="J189" s="287"/>
      <c r="K189" s="287"/>
      <c r="L189" s="287"/>
      <c r="O189" s="287"/>
      <c r="P189" s="287"/>
      <c r="Q189" s="287"/>
      <c r="R189" s="287"/>
    </row>
    <row r="190" spans="2:18" ht="18.75" customHeight="1">
      <c r="B190" s="287"/>
      <c r="C190" s="287"/>
      <c r="D190" s="287"/>
      <c r="E190" s="287"/>
      <c r="F190" s="287"/>
      <c r="G190" s="287"/>
      <c r="H190" s="287"/>
      <c r="I190" s="287"/>
      <c r="J190" s="287"/>
      <c r="K190" s="287"/>
      <c r="L190" s="287"/>
      <c r="O190" s="287"/>
      <c r="P190" s="287"/>
      <c r="Q190" s="287"/>
      <c r="R190" s="287"/>
    </row>
    <row r="191" spans="2:18" ht="18.75" customHeight="1">
      <c r="B191" s="287"/>
      <c r="C191" s="287"/>
      <c r="D191" s="287"/>
      <c r="E191" s="287"/>
      <c r="F191" s="287"/>
      <c r="G191" s="287"/>
      <c r="H191" s="287"/>
      <c r="I191" s="287"/>
      <c r="J191" s="287"/>
      <c r="K191" s="287"/>
      <c r="L191" s="287"/>
      <c r="O191" s="287"/>
      <c r="P191" s="287"/>
      <c r="Q191" s="287"/>
      <c r="R191" s="287"/>
    </row>
    <row r="192" spans="2:18" ht="3" customHeight="1">
      <c r="B192" s="287"/>
      <c r="C192" s="287"/>
      <c r="D192" s="287"/>
      <c r="E192" s="287"/>
      <c r="F192" s="287"/>
      <c r="G192" s="287"/>
      <c r="H192" s="287"/>
      <c r="I192" s="287"/>
      <c r="J192" s="287"/>
      <c r="K192" s="287"/>
      <c r="L192" s="287"/>
      <c r="M192" s="287"/>
      <c r="N192" s="287"/>
      <c r="O192" s="287"/>
      <c r="P192" s="287"/>
      <c r="Q192" s="287"/>
      <c r="R192" s="287"/>
    </row>
    <row r="193" spans="2:18" ht="18.75" customHeight="1">
      <c r="B193" s="287"/>
      <c r="C193" s="287"/>
      <c r="D193" s="287"/>
      <c r="E193" s="287"/>
      <c r="F193" s="287"/>
      <c r="G193" s="287"/>
      <c r="H193" s="287"/>
      <c r="I193" s="287"/>
      <c r="J193" s="287"/>
      <c r="K193" s="287"/>
      <c r="L193" s="287"/>
      <c r="O193" s="287"/>
      <c r="P193" s="287"/>
      <c r="Q193" s="287"/>
      <c r="R193" s="287"/>
    </row>
    <row r="194" spans="2:18" ht="18.75" customHeight="1">
      <c r="B194" s="1341" t="s">
        <v>294</v>
      </c>
      <c r="C194" s="1341"/>
      <c r="D194" s="1341"/>
      <c r="E194" s="1341"/>
      <c r="F194" s="1341"/>
      <c r="G194" s="1341"/>
      <c r="H194" s="1341"/>
      <c r="I194" s="1341"/>
      <c r="J194" s="1341"/>
      <c r="K194" s="1341"/>
      <c r="L194" s="1341"/>
      <c r="M194" s="1341"/>
      <c r="N194" s="1341"/>
      <c r="O194" s="1341"/>
      <c r="P194" s="1341"/>
      <c r="Q194" s="1341"/>
      <c r="R194" s="1341"/>
    </row>
    <row r="195" spans="2:18" ht="18.75" customHeight="1">
      <c r="B195" s="1341"/>
      <c r="C195" s="1341"/>
      <c r="D195" s="1341"/>
      <c r="E195" s="1341"/>
      <c r="F195" s="1341"/>
      <c r="G195" s="1341"/>
      <c r="H195" s="1341"/>
      <c r="I195" s="1341"/>
      <c r="J195" s="1341"/>
      <c r="K195" s="1341"/>
      <c r="L195" s="1341"/>
      <c r="M195" s="1341"/>
      <c r="N195" s="1341"/>
      <c r="O195" s="1341"/>
      <c r="P195" s="1341"/>
      <c r="Q195" s="1341"/>
      <c r="R195" s="1341"/>
    </row>
    <row r="196" spans="2:18" ht="18.75" customHeight="1">
      <c r="B196" s="287"/>
      <c r="C196" s="287"/>
      <c r="D196" s="287"/>
      <c r="E196" s="287"/>
      <c r="F196" s="287"/>
      <c r="G196" s="287"/>
      <c r="H196" s="287"/>
      <c r="I196" s="287"/>
      <c r="J196" s="287"/>
      <c r="K196" s="287"/>
      <c r="L196" s="287"/>
      <c r="O196" s="287"/>
      <c r="P196" s="287"/>
      <c r="Q196" s="287"/>
      <c r="R196" s="287"/>
    </row>
    <row r="197" spans="2:18" ht="18.75" customHeight="1">
      <c r="B197" s="287"/>
      <c r="C197" s="287"/>
      <c r="D197" s="287"/>
      <c r="E197" s="287"/>
      <c r="F197" s="287"/>
      <c r="G197" s="287"/>
      <c r="H197" s="287"/>
      <c r="I197" s="287"/>
      <c r="J197" s="287"/>
      <c r="K197" s="287"/>
      <c r="L197" s="287"/>
    </row>
    <row r="198" spans="2:18" ht="18.75" customHeight="1">
      <c r="B198" s="287"/>
      <c r="C198" s="287"/>
      <c r="D198" s="287"/>
      <c r="E198" s="287"/>
      <c r="F198" s="287"/>
      <c r="G198" s="287"/>
      <c r="H198" s="287"/>
      <c r="I198" s="287"/>
      <c r="J198" s="287"/>
      <c r="K198" s="287"/>
      <c r="L198" s="287"/>
    </row>
    <row r="199" spans="2:18">
      <c r="O199" s="279" t="s">
        <v>292</v>
      </c>
      <c r="P199" s="280"/>
      <c r="Q199" s="281"/>
      <c r="R199" s="281"/>
    </row>
    <row r="200" spans="2:18" ht="18.75" customHeight="1">
      <c r="O200" s="1246" t="s">
        <v>296</v>
      </c>
      <c r="P200" s="1247"/>
      <c r="Q200" s="1247"/>
      <c r="R200" s="1248"/>
    </row>
    <row r="201" spans="2:18">
      <c r="O201" s="1249"/>
      <c r="P201" s="1250"/>
      <c r="Q201" s="1250"/>
      <c r="R201" s="1251"/>
    </row>
    <row r="203" spans="2:18">
      <c r="O203" s="279" t="s">
        <v>295</v>
      </c>
      <c r="P203" s="280"/>
      <c r="Q203" s="281"/>
      <c r="R203" s="281"/>
    </row>
    <row r="204" spans="2:18" ht="18.75" customHeight="1">
      <c r="O204" s="1246" t="s">
        <v>298</v>
      </c>
      <c r="P204" s="1247"/>
      <c r="Q204" s="1247"/>
      <c r="R204" s="1248"/>
    </row>
    <row r="205" spans="2:18">
      <c r="O205" s="1249"/>
      <c r="P205" s="1250"/>
      <c r="Q205" s="1250"/>
      <c r="R205" s="1251"/>
    </row>
    <row r="207" spans="2:18">
      <c r="O207" s="279" t="s">
        <v>297</v>
      </c>
      <c r="P207" s="280"/>
      <c r="Q207" s="281"/>
      <c r="R207" s="281"/>
    </row>
    <row r="208" spans="2:18" ht="18.75" customHeight="1">
      <c r="O208" s="1246" t="s">
        <v>300</v>
      </c>
      <c r="P208" s="1247"/>
      <c r="Q208" s="1247"/>
      <c r="R208" s="1248"/>
    </row>
    <row r="209" spans="2:18">
      <c r="O209" s="1249"/>
      <c r="P209" s="1250"/>
      <c r="Q209" s="1250"/>
      <c r="R209" s="1251"/>
    </row>
    <row r="210" spans="2:18" ht="18.5" thickBot="1"/>
    <row r="211" spans="2:18" ht="18.5" thickBot="1">
      <c r="B211" s="1252" t="s">
        <v>268</v>
      </c>
      <c r="C211" s="1253"/>
      <c r="D211" s="282"/>
      <c r="E211" s="283"/>
      <c r="F211" s="283"/>
      <c r="G211" s="283"/>
      <c r="H211" s="283"/>
      <c r="I211" s="283"/>
      <c r="J211" s="283"/>
      <c r="K211" s="283"/>
      <c r="L211" s="283"/>
      <c r="O211" s="279" t="s">
        <v>299</v>
      </c>
      <c r="P211" s="280"/>
      <c r="Q211" s="281"/>
      <c r="R211" s="281"/>
    </row>
    <row r="212" spans="2:18" ht="18.75" customHeight="1">
      <c r="B212" s="1254" t="s">
        <v>286</v>
      </c>
      <c r="C212" s="1255"/>
      <c r="D212" s="1255"/>
      <c r="E212" s="1255"/>
      <c r="F212" s="1255"/>
      <c r="G212" s="1255"/>
      <c r="H212" s="1255"/>
      <c r="I212" s="1255"/>
      <c r="J212" s="1255"/>
      <c r="K212" s="1255"/>
      <c r="L212" s="1256"/>
      <c r="O212" s="1246" t="s">
        <v>301</v>
      </c>
      <c r="P212" s="1247"/>
      <c r="Q212" s="1247"/>
      <c r="R212" s="1248"/>
    </row>
    <row r="213" spans="2:18" ht="18.5" thickBot="1">
      <c r="B213" s="1257"/>
      <c r="C213" s="1258"/>
      <c r="D213" s="1258"/>
      <c r="E213" s="1258"/>
      <c r="F213" s="1258"/>
      <c r="G213" s="1258"/>
      <c r="H213" s="1258"/>
      <c r="I213" s="1258"/>
      <c r="J213" s="1258"/>
      <c r="K213" s="1258"/>
      <c r="L213" s="1259"/>
      <c r="O213" s="1249"/>
      <c r="P213" s="1250"/>
      <c r="Q213" s="1250"/>
      <c r="R213" s="1251"/>
    </row>
    <row r="214" spans="2:18" ht="18.5" thickBot="1">
      <c r="B214" s="287"/>
      <c r="C214" s="287"/>
      <c r="D214" s="287"/>
      <c r="E214" s="287"/>
      <c r="F214" s="287"/>
      <c r="G214" s="287"/>
      <c r="H214" s="287"/>
      <c r="I214" s="287"/>
      <c r="J214" s="287"/>
      <c r="K214" s="287"/>
      <c r="L214" s="287"/>
    </row>
    <row r="215" spans="2:18" ht="18.75" customHeight="1" thickBot="1">
      <c r="B215" s="1252" t="s">
        <v>268</v>
      </c>
      <c r="C215" s="1253"/>
      <c r="D215" s="282"/>
      <c r="E215" s="283"/>
      <c r="F215" s="283"/>
      <c r="G215" s="283"/>
      <c r="H215" s="283"/>
      <c r="I215" s="283"/>
      <c r="J215" s="283"/>
      <c r="K215" s="283"/>
      <c r="L215" s="283"/>
      <c r="M215" s="283"/>
      <c r="N215" s="283"/>
      <c r="O215" s="283"/>
      <c r="P215" s="283"/>
      <c r="Q215" s="283"/>
      <c r="R215" s="283"/>
    </row>
    <row r="216" spans="2:18" ht="19.5" customHeight="1">
      <c r="B216" s="1254" t="s">
        <v>387</v>
      </c>
      <c r="C216" s="1255"/>
      <c r="D216" s="1255"/>
      <c r="E216" s="1255"/>
      <c r="F216" s="1255"/>
      <c r="G216" s="1255"/>
      <c r="H216" s="1255"/>
      <c r="I216" s="1255"/>
      <c r="J216" s="1255"/>
      <c r="K216" s="1255"/>
      <c r="L216" s="1255"/>
      <c r="M216" s="1255"/>
      <c r="N216" s="1255"/>
      <c r="O216" s="1255"/>
      <c r="P216" s="1255"/>
      <c r="Q216" s="1255"/>
      <c r="R216" s="1256"/>
    </row>
    <row r="217" spans="2:18" ht="18.5" thickBot="1">
      <c r="B217" s="1257"/>
      <c r="C217" s="1258"/>
      <c r="D217" s="1258"/>
      <c r="E217" s="1258"/>
      <c r="F217" s="1258"/>
      <c r="G217" s="1258"/>
      <c r="H217" s="1258"/>
      <c r="I217" s="1258"/>
      <c r="J217" s="1258"/>
      <c r="K217" s="1258"/>
      <c r="L217" s="1258"/>
      <c r="M217" s="1258"/>
      <c r="N217" s="1258"/>
      <c r="O217" s="1258"/>
      <c r="P217" s="1258"/>
      <c r="Q217" s="1258"/>
      <c r="R217" s="1259"/>
    </row>
    <row r="219" spans="2:18" ht="3" customHeight="1"/>
    <row r="220" spans="2:18" ht="18.75" customHeight="1"/>
    <row r="221" spans="2:18">
      <c r="B221" s="1341" t="s">
        <v>302</v>
      </c>
      <c r="C221" s="1341"/>
      <c r="D221" s="1341"/>
      <c r="E221" s="1341"/>
      <c r="F221" s="1341"/>
      <c r="G221" s="1341"/>
      <c r="H221" s="1341"/>
      <c r="I221" s="1341"/>
      <c r="J221" s="1341"/>
      <c r="K221" s="1341"/>
      <c r="L221" s="1341"/>
      <c r="M221" s="1341"/>
      <c r="N221" s="1341"/>
      <c r="O221" s="1341"/>
      <c r="P221" s="1341"/>
      <c r="Q221" s="1341"/>
      <c r="R221" s="1341"/>
    </row>
    <row r="222" spans="2:18">
      <c r="B222" s="1341"/>
      <c r="C222" s="1341"/>
      <c r="D222" s="1341"/>
      <c r="E222" s="1341"/>
      <c r="F222" s="1341"/>
      <c r="G222" s="1341"/>
      <c r="H222" s="1341"/>
      <c r="I222" s="1341"/>
      <c r="J222" s="1341"/>
      <c r="K222" s="1341"/>
      <c r="L222" s="1341"/>
      <c r="M222" s="1341"/>
      <c r="N222" s="1341"/>
      <c r="O222" s="1341"/>
      <c r="P222" s="1341"/>
      <c r="Q222" s="1341"/>
      <c r="R222" s="1341"/>
    </row>
    <row r="223" spans="2:18" ht="18.75" customHeight="1">
      <c r="B223" s="290"/>
      <c r="C223" s="290"/>
      <c r="D223" s="290"/>
      <c r="E223" s="290"/>
      <c r="F223" s="290"/>
      <c r="G223" s="290"/>
      <c r="H223" s="290"/>
      <c r="I223" s="290"/>
      <c r="J223" s="290"/>
      <c r="K223" s="290"/>
      <c r="L223" s="290"/>
      <c r="M223" s="290"/>
      <c r="N223" s="290"/>
      <c r="O223" s="290"/>
      <c r="P223" s="290"/>
      <c r="Q223" s="290"/>
      <c r="R223" s="290"/>
    </row>
    <row r="224" spans="2:18" ht="18.75" customHeight="1">
      <c r="B224" s="290"/>
      <c r="C224" s="290"/>
      <c r="D224" s="290"/>
      <c r="E224" s="290"/>
      <c r="F224" s="290"/>
      <c r="G224" s="290"/>
      <c r="H224" s="290"/>
      <c r="I224" s="290"/>
      <c r="J224" s="290"/>
      <c r="K224" s="290"/>
      <c r="L224" s="290"/>
      <c r="M224" s="290"/>
      <c r="N224" s="290"/>
      <c r="O224" s="279" t="s">
        <v>303</v>
      </c>
      <c r="P224" s="291"/>
      <c r="Q224" s="292"/>
      <c r="R224" s="292"/>
    </row>
    <row r="225" spans="2:18">
      <c r="B225" s="290"/>
      <c r="C225" s="290"/>
      <c r="D225" s="290"/>
      <c r="E225" s="290"/>
      <c r="F225" s="290"/>
      <c r="G225" s="290"/>
      <c r="H225" s="290"/>
      <c r="I225" s="290"/>
      <c r="J225" s="290"/>
      <c r="K225" s="290"/>
      <c r="L225" s="290"/>
      <c r="M225" s="290"/>
      <c r="N225" s="290"/>
      <c r="O225" s="1246" t="s">
        <v>304</v>
      </c>
      <c r="P225" s="1247"/>
      <c r="Q225" s="1247"/>
      <c r="R225" s="1248"/>
    </row>
    <row r="226" spans="2:18">
      <c r="B226" s="290"/>
      <c r="C226" s="290"/>
      <c r="D226" s="290"/>
      <c r="E226" s="290"/>
      <c r="F226" s="290"/>
      <c r="G226" s="290"/>
      <c r="H226" s="290"/>
      <c r="I226" s="290"/>
      <c r="J226" s="290"/>
      <c r="K226" s="290"/>
      <c r="L226" s="290"/>
      <c r="M226" s="290"/>
      <c r="N226" s="290"/>
      <c r="O226" s="1246"/>
      <c r="P226" s="1247"/>
      <c r="Q226" s="1247"/>
      <c r="R226" s="1248"/>
    </row>
    <row r="227" spans="2:18" ht="18.75" customHeight="1">
      <c r="B227" s="290"/>
      <c r="C227" s="290"/>
      <c r="D227" s="290"/>
      <c r="E227" s="290"/>
      <c r="F227" s="290"/>
      <c r="G227" s="290"/>
      <c r="H227" s="290"/>
      <c r="I227" s="290"/>
      <c r="J227" s="290"/>
      <c r="K227" s="290"/>
      <c r="L227" s="290"/>
      <c r="M227" s="290"/>
      <c r="N227" s="290"/>
      <c r="O227" s="1249"/>
      <c r="P227" s="1250"/>
      <c r="Q227" s="1250"/>
      <c r="R227" s="1251"/>
    </row>
    <row r="228" spans="2:18">
      <c r="B228" s="290"/>
      <c r="C228" s="290"/>
      <c r="D228" s="290"/>
      <c r="E228" s="290"/>
      <c r="F228" s="290"/>
      <c r="G228" s="290"/>
      <c r="H228" s="290"/>
      <c r="I228" s="290"/>
      <c r="J228" s="290"/>
      <c r="K228" s="290"/>
      <c r="L228" s="290"/>
      <c r="M228" s="290"/>
      <c r="N228" s="290"/>
      <c r="O228" s="290"/>
      <c r="P228" s="290"/>
      <c r="Q228" s="290"/>
      <c r="R228" s="290"/>
    </row>
    <row r="229" spans="2:18" ht="18.75" customHeight="1">
      <c r="B229" s="290"/>
      <c r="C229" s="290"/>
      <c r="D229" s="290"/>
      <c r="E229" s="290"/>
      <c r="F229" s="290"/>
      <c r="G229" s="290"/>
      <c r="H229" s="290"/>
      <c r="I229" s="290"/>
      <c r="J229" s="290"/>
      <c r="K229" s="290"/>
      <c r="L229" s="290"/>
      <c r="M229" s="290"/>
      <c r="N229" s="290"/>
      <c r="O229" s="279" t="s">
        <v>305</v>
      </c>
      <c r="P229" s="291"/>
      <c r="Q229" s="292"/>
      <c r="R229" s="292"/>
    </row>
    <row r="230" spans="2:18">
      <c r="B230" s="290"/>
      <c r="C230" s="290"/>
      <c r="D230" s="290"/>
      <c r="E230" s="290"/>
      <c r="F230" s="290"/>
      <c r="G230" s="290"/>
      <c r="H230" s="290"/>
      <c r="I230" s="290"/>
      <c r="J230" s="290"/>
      <c r="K230" s="290"/>
      <c r="L230" s="290"/>
      <c r="M230" s="290"/>
      <c r="N230" s="290"/>
      <c r="O230" s="1246" t="s">
        <v>306</v>
      </c>
      <c r="P230" s="1247"/>
      <c r="Q230" s="1247"/>
      <c r="R230" s="1248"/>
    </row>
    <row r="231" spans="2:18" ht="18.75" customHeight="1">
      <c r="B231" s="290"/>
      <c r="C231" s="290"/>
      <c r="D231" s="290"/>
      <c r="E231" s="290"/>
      <c r="F231" s="290"/>
      <c r="G231" s="290"/>
      <c r="H231" s="290"/>
      <c r="I231" s="290"/>
      <c r="J231" s="290"/>
      <c r="K231" s="290"/>
      <c r="L231" s="290"/>
      <c r="M231" s="290"/>
      <c r="N231" s="290"/>
      <c r="O231" s="1249"/>
      <c r="P231" s="1250"/>
      <c r="Q231" s="1250"/>
      <c r="R231" s="1251"/>
    </row>
    <row r="232" spans="2:18">
      <c r="B232" s="290"/>
      <c r="C232" s="290"/>
      <c r="D232" s="290"/>
      <c r="E232" s="290"/>
      <c r="F232" s="290"/>
      <c r="G232" s="290"/>
      <c r="H232" s="290"/>
      <c r="I232" s="290"/>
      <c r="J232" s="290"/>
      <c r="K232" s="290"/>
      <c r="L232" s="290"/>
      <c r="M232" s="290"/>
      <c r="N232" s="290"/>
      <c r="O232" s="290"/>
      <c r="P232" s="290"/>
      <c r="Q232" s="290"/>
      <c r="R232" s="290"/>
    </row>
    <row r="233" spans="2:18">
      <c r="B233" s="290"/>
      <c r="C233" s="290"/>
      <c r="D233" s="290"/>
      <c r="E233" s="290"/>
      <c r="F233" s="290"/>
      <c r="G233" s="290"/>
      <c r="H233" s="290"/>
      <c r="I233" s="290"/>
      <c r="J233" s="290"/>
      <c r="K233" s="290"/>
      <c r="L233" s="290"/>
      <c r="M233" s="290"/>
      <c r="N233" s="290"/>
      <c r="O233" s="279" t="s">
        <v>307</v>
      </c>
      <c r="P233" s="291"/>
      <c r="Q233" s="292"/>
      <c r="R233" s="292"/>
    </row>
    <row r="234" spans="2:18">
      <c r="B234" s="290"/>
      <c r="C234" s="290"/>
      <c r="D234" s="290"/>
      <c r="E234" s="290"/>
      <c r="F234" s="290"/>
      <c r="G234" s="290"/>
      <c r="H234" s="290"/>
      <c r="I234" s="290"/>
      <c r="J234" s="290"/>
      <c r="K234" s="290"/>
      <c r="L234" s="290"/>
      <c r="M234" s="290"/>
      <c r="N234" s="290"/>
      <c r="O234" s="1246" t="s">
        <v>308</v>
      </c>
      <c r="P234" s="1247"/>
      <c r="Q234" s="1247"/>
      <c r="R234" s="1248"/>
    </row>
    <row r="235" spans="2:18">
      <c r="B235" s="290"/>
      <c r="C235" s="290"/>
      <c r="D235" s="290"/>
      <c r="E235" s="290"/>
      <c r="F235" s="279" t="s">
        <v>309</v>
      </c>
      <c r="G235" s="291"/>
      <c r="H235" s="292"/>
      <c r="I235" s="292"/>
      <c r="J235" s="290"/>
      <c r="K235" s="290"/>
      <c r="L235" s="290"/>
      <c r="M235" s="290"/>
      <c r="N235" s="290"/>
      <c r="O235" s="1246"/>
      <c r="P235" s="1247"/>
      <c r="Q235" s="1247"/>
      <c r="R235" s="1248"/>
    </row>
    <row r="236" spans="2:18">
      <c r="B236" s="290"/>
      <c r="C236" s="290"/>
      <c r="D236" s="290"/>
      <c r="E236" s="290"/>
      <c r="F236" s="1246" t="s">
        <v>310</v>
      </c>
      <c r="G236" s="1247"/>
      <c r="H236" s="1247"/>
      <c r="I236" s="1248"/>
      <c r="J236" s="290"/>
      <c r="K236" s="290"/>
      <c r="L236" s="290"/>
      <c r="M236" s="290"/>
      <c r="N236" s="290"/>
      <c r="O236" s="1246"/>
      <c r="P236" s="1247"/>
      <c r="Q236" s="1247"/>
      <c r="R236" s="1248"/>
    </row>
    <row r="237" spans="2:18">
      <c r="B237" s="290"/>
      <c r="C237" s="290"/>
      <c r="D237" s="290"/>
      <c r="E237" s="290"/>
      <c r="F237" s="1249"/>
      <c r="G237" s="1250"/>
      <c r="H237" s="1250"/>
      <c r="I237" s="1251"/>
      <c r="J237" s="290"/>
      <c r="K237" s="290"/>
      <c r="L237" s="290"/>
      <c r="M237" s="290"/>
      <c r="N237" s="290"/>
      <c r="O237" s="1246" t="s">
        <v>311</v>
      </c>
      <c r="P237" s="1247"/>
      <c r="Q237" s="1247"/>
      <c r="R237" s="1248"/>
    </row>
    <row r="238" spans="2:18">
      <c r="B238" s="290"/>
      <c r="C238" s="290"/>
      <c r="D238" s="290"/>
      <c r="E238" s="290"/>
      <c r="F238" s="290"/>
      <c r="G238" s="290"/>
      <c r="H238" s="290"/>
      <c r="I238" s="290"/>
      <c r="J238" s="290"/>
      <c r="K238" s="290"/>
      <c r="L238" s="290"/>
      <c r="M238" s="290"/>
      <c r="N238" s="290"/>
      <c r="O238" s="1249" t="s">
        <v>312</v>
      </c>
      <c r="P238" s="1250"/>
      <c r="Q238" s="1250"/>
      <c r="R238" s="1251"/>
    </row>
    <row r="239" spans="2:18" ht="18.5" thickBot="1">
      <c r="O239" s="287"/>
      <c r="P239" s="287"/>
      <c r="Q239" s="287"/>
      <c r="R239" s="287"/>
    </row>
    <row r="240" spans="2:18" ht="18.5" thickBot="1">
      <c r="B240" s="1252" t="s">
        <v>268</v>
      </c>
      <c r="C240" s="1253"/>
      <c r="D240" s="282"/>
      <c r="E240" s="283"/>
      <c r="F240" s="283"/>
      <c r="G240" s="283"/>
      <c r="H240" s="283"/>
      <c r="I240" s="283"/>
      <c r="J240" s="283"/>
      <c r="K240" s="283"/>
      <c r="L240" s="283"/>
      <c r="M240" s="283"/>
      <c r="N240" s="283"/>
      <c r="O240" s="283"/>
      <c r="P240" s="283"/>
      <c r="Q240" s="283"/>
      <c r="R240" s="283"/>
    </row>
    <row r="241" spans="2:18" ht="18.75" customHeight="1">
      <c r="B241" s="1371" t="s">
        <v>313</v>
      </c>
      <c r="C241" s="1372"/>
      <c r="D241" s="1372"/>
      <c r="E241" s="1372"/>
      <c r="F241" s="1372"/>
      <c r="G241" s="1372"/>
      <c r="H241" s="1372"/>
      <c r="I241" s="1372"/>
      <c r="J241" s="1372"/>
      <c r="K241" s="1372"/>
      <c r="L241" s="1372"/>
      <c r="M241" s="1372"/>
      <c r="N241" s="1372"/>
      <c r="O241" s="1372"/>
      <c r="P241" s="1372"/>
      <c r="Q241" s="1372"/>
      <c r="R241" s="1373"/>
    </row>
    <row r="242" spans="2:18" ht="18.75" customHeight="1" thickBot="1">
      <c r="B242" s="1374"/>
      <c r="C242" s="1375"/>
      <c r="D242" s="1375"/>
      <c r="E242" s="1375"/>
      <c r="F242" s="1375"/>
      <c r="G242" s="1375"/>
      <c r="H242" s="1375"/>
      <c r="I242" s="1375"/>
      <c r="J242" s="1375"/>
      <c r="K242" s="1375"/>
      <c r="L242" s="1375"/>
      <c r="M242" s="1375"/>
      <c r="N242" s="1375"/>
      <c r="O242" s="1375"/>
      <c r="P242" s="1375"/>
      <c r="Q242" s="1375"/>
      <c r="R242" s="1376"/>
    </row>
    <row r="244" spans="2:18">
      <c r="C244" s="293"/>
      <c r="D244" s="293"/>
      <c r="E244" s="293"/>
      <c r="F244" s="293"/>
      <c r="G244" s="293"/>
      <c r="H244" s="293"/>
      <c r="I244" s="293"/>
      <c r="J244" s="293"/>
      <c r="K244" s="293"/>
      <c r="L244" s="293"/>
      <c r="M244" s="293"/>
      <c r="N244" s="293"/>
      <c r="O244" s="293"/>
      <c r="P244" s="293"/>
      <c r="Q244" s="293"/>
      <c r="R244" s="293"/>
    </row>
    <row r="245" spans="2:18">
      <c r="C245" s="293"/>
      <c r="D245" s="293"/>
      <c r="E245" s="293"/>
      <c r="F245" s="293"/>
      <c r="G245" s="293"/>
      <c r="H245" s="293"/>
      <c r="I245" s="293"/>
      <c r="J245" s="293"/>
      <c r="K245" s="293"/>
      <c r="L245" s="293"/>
      <c r="M245" s="293"/>
      <c r="N245" s="293"/>
      <c r="O245" s="293"/>
      <c r="P245" s="293"/>
      <c r="Q245" s="293"/>
      <c r="R245" s="293"/>
    </row>
    <row r="248" spans="2:18" ht="18.5" thickBot="1"/>
    <row r="249" spans="2:18" ht="18.5" thickTop="1">
      <c r="B249" s="1260">
        <v>3</v>
      </c>
      <c r="C249" s="1262" t="s">
        <v>373</v>
      </c>
      <c r="D249" s="1262"/>
      <c r="E249" s="1262"/>
      <c r="F249" s="1262"/>
      <c r="G249" s="1262"/>
      <c r="H249" s="1262"/>
      <c r="I249" s="1262"/>
      <c r="J249" s="1262"/>
      <c r="K249" s="1262"/>
      <c r="L249" s="1262"/>
      <c r="M249" s="1262"/>
      <c r="N249" s="1262"/>
      <c r="O249" s="1262"/>
      <c r="P249" s="1262"/>
      <c r="Q249" s="1262"/>
      <c r="R249" s="1262"/>
    </row>
    <row r="250" spans="2:18" ht="18.5" thickBot="1">
      <c r="B250" s="1261"/>
      <c r="C250" s="1263"/>
      <c r="D250" s="1263"/>
      <c r="E250" s="1263"/>
      <c r="F250" s="1263"/>
      <c r="G250" s="1263"/>
      <c r="H250" s="1263"/>
      <c r="I250" s="1263"/>
      <c r="J250" s="1263"/>
      <c r="K250" s="1263"/>
      <c r="L250" s="1263"/>
      <c r="M250" s="1263"/>
      <c r="N250" s="1263"/>
      <c r="O250" s="1263"/>
      <c r="P250" s="1263"/>
      <c r="Q250" s="1263"/>
      <c r="R250" s="1263"/>
    </row>
    <row r="251" spans="2:18" ht="18.5" thickTop="1"/>
    <row r="252" spans="2:18">
      <c r="B252" s="1341" t="s">
        <v>374</v>
      </c>
      <c r="C252" s="1341"/>
      <c r="D252" s="1341"/>
      <c r="E252" s="1341"/>
      <c r="F252" s="1341"/>
      <c r="G252" s="1341"/>
      <c r="H252" s="1341"/>
      <c r="I252" s="1341"/>
      <c r="J252" s="1341"/>
      <c r="K252" s="1341"/>
      <c r="L252" s="1341"/>
      <c r="M252" s="1341"/>
      <c r="N252" s="1341"/>
      <c r="O252" s="1341"/>
      <c r="P252" s="1341"/>
      <c r="Q252" s="1341"/>
      <c r="R252" s="1341"/>
    </row>
    <row r="253" spans="2:18">
      <c r="B253" s="1341"/>
      <c r="C253" s="1341"/>
      <c r="D253" s="1341"/>
      <c r="E253" s="1341"/>
      <c r="F253" s="1341"/>
      <c r="G253" s="1341"/>
      <c r="H253" s="1341"/>
      <c r="I253" s="1341"/>
      <c r="J253" s="1341"/>
      <c r="K253" s="1341"/>
      <c r="L253" s="1341"/>
      <c r="M253" s="1341"/>
      <c r="N253" s="1341"/>
      <c r="O253" s="1341"/>
      <c r="P253" s="1341"/>
      <c r="Q253" s="1341"/>
      <c r="R253" s="1341"/>
    </row>
    <row r="254" spans="2:18" ht="8.15" customHeight="1">
      <c r="B254" s="1377" t="s">
        <v>375</v>
      </c>
      <c r="C254" s="1377"/>
      <c r="D254" s="1377"/>
      <c r="E254" s="1377"/>
      <c r="F254" s="1377"/>
      <c r="G254" s="1377"/>
      <c r="H254" s="1377"/>
      <c r="I254" s="1377"/>
      <c r="J254" s="1377"/>
      <c r="K254" s="1377"/>
      <c r="L254" s="1377"/>
      <c r="M254" s="1377"/>
      <c r="N254" s="1377"/>
      <c r="O254" s="1377"/>
      <c r="P254" s="1377"/>
      <c r="Q254" s="1377"/>
      <c r="R254" s="1377"/>
    </row>
    <row r="255" spans="2:18" ht="24.75" customHeight="1">
      <c r="B255" s="1377"/>
      <c r="C255" s="1377"/>
      <c r="D255" s="1377"/>
      <c r="E255" s="1377"/>
      <c r="F255" s="1377"/>
      <c r="G255" s="1377"/>
      <c r="H255" s="1377"/>
      <c r="I255" s="1377"/>
      <c r="J255" s="1377"/>
      <c r="K255" s="1377"/>
      <c r="L255" s="1377"/>
      <c r="M255" s="1377"/>
      <c r="N255" s="1377"/>
      <c r="O255" s="1377"/>
      <c r="P255" s="1377"/>
      <c r="Q255" s="1377"/>
      <c r="R255" s="1377"/>
    </row>
    <row r="256" spans="2:18" ht="7.5" customHeight="1">
      <c r="B256" s="1377"/>
      <c r="C256" s="1377"/>
      <c r="D256" s="1377"/>
      <c r="E256" s="1377"/>
      <c r="F256" s="1377"/>
      <c r="G256" s="1377"/>
      <c r="H256" s="1377"/>
      <c r="I256" s="1377"/>
      <c r="J256" s="1377"/>
      <c r="K256" s="1377"/>
      <c r="L256" s="1377"/>
      <c r="M256" s="1377"/>
      <c r="N256" s="1377"/>
      <c r="O256" s="1377"/>
      <c r="P256" s="1377"/>
      <c r="Q256" s="1377"/>
      <c r="R256" s="1377"/>
    </row>
    <row r="257" spans="2:18" ht="8.15" customHeight="1">
      <c r="B257" s="316"/>
      <c r="C257" s="316"/>
      <c r="D257" s="316"/>
      <c r="E257" s="316"/>
      <c r="F257" s="316"/>
      <c r="G257" s="316"/>
      <c r="H257" s="316"/>
      <c r="I257" s="316"/>
      <c r="J257" s="316"/>
      <c r="K257" s="316"/>
      <c r="L257" s="316"/>
      <c r="M257" s="316"/>
      <c r="N257" s="316"/>
      <c r="O257" s="316"/>
      <c r="P257" s="316"/>
      <c r="Q257" s="316"/>
      <c r="R257" s="316"/>
    </row>
    <row r="303" spans="2:18" ht="9" customHeight="1">
      <c r="B303" s="1341" t="s">
        <v>378</v>
      </c>
      <c r="C303" s="1341"/>
      <c r="D303" s="1341"/>
      <c r="E303" s="1341"/>
      <c r="F303" s="1341"/>
      <c r="G303" s="1341"/>
      <c r="H303" s="1341"/>
      <c r="I303" s="1341"/>
      <c r="J303" s="1341"/>
      <c r="K303" s="1341"/>
      <c r="L303" s="1341"/>
      <c r="M303" s="314"/>
      <c r="N303" s="314"/>
      <c r="O303" s="314"/>
      <c r="P303" s="314"/>
      <c r="Q303" s="314"/>
      <c r="R303" s="314"/>
    </row>
    <row r="304" spans="2:18" ht="18.75" customHeight="1">
      <c r="B304" s="1341"/>
      <c r="C304" s="1341"/>
      <c r="D304" s="1341"/>
      <c r="E304" s="1341"/>
      <c r="F304" s="1341"/>
      <c r="G304" s="1341"/>
      <c r="H304" s="1341"/>
      <c r="I304" s="1341"/>
      <c r="J304" s="1341"/>
      <c r="K304" s="1341"/>
      <c r="L304" s="1341"/>
      <c r="M304" s="314"/>
      <c r="N304" s="314"/>
      <c r="O304" s="285"/>
      <c r="P304" s="314"/>
      <c r="Q304" s="314"/>
      <c r="R304" s="314"/>
    </row>
    <row r="305" spans="2:18" ht="9" customHeight="1">
      <c r="B305" s="1341"/>
      <c r="C305" s="1341"/>
      <c r="D305" s="1341"/>
      <c r="E305" s="1341"/>
      <c r="F305" s="1341"/>
      <c r="G305" s="1341"/>
      <c r="H305" s="1341"/>
      <c r="I305" s="1341"/>
      <c r="J305" s="1341"/>
      <c r="K305" s="1341"/>
      <c r="L305" s="1341"/>
      <c r="M305" s="314"/>
      <c r="N305" s="314"/>
      <c r="O305" s="303"/>
      <c r="P305" s="303"/>
      <c r="Q305" s="303"/>
      <c r="R305" s="303"/>
    </row>
    <row r="306" spans="2:18">
      <c r="O306" s="303"/>
      <c r="P306" s="303"/>
      <c r="Q306" s="303"/>
      <c r="R306" s="303"/>
    </row>
    <row r="307" spans="2:18" ht="18.75" customHeight="1">
      <c r="O307" s="303"/>
      <c r="P307" s="303"/>
      <c r="Q307" s="303"/>
      <c r="R307" s="303"/>
    </row>
    <row r="308" spans="2:18">
      <c r="O308" s="303"/>
      <c r="P308" s="303"/>
      <c r="Q308" s="303"/>
      <c r="R308" s="303"/>
    </row>
    <row r="309" spans="2:18">
      <c r="O309" s="303"/>
      <c r="P309" s="303"/>
      <c r="Q309" s="303"/>
      <c r="R309" s="303"/>
    </row>
    <row r="310" spans="2:18">
      <c r="O310" s="303"/>
      <c r="P310" s="303"/>
      <c r="Q310" s="303"/>
      <c r="R310" s="303"/>
    </row>
    <row r="311" spans="2:18">
      <c r="Q311" s="303"/>
      <c r="R311" s="303"/>
    </row>
    <row r="312" spans="2:18" ht="18.5" thickBot="1">
      <c r="Q312" s="303"/>
      <c r="R312" s="303"/>
    </row>
    <row r="313" spans="2:18" ht="18.5" thickBot="1">
      <c r="B313" s="1252" t="s">
        <v>268</v>
      </c>
      <c r="C313" s="1253"/>
      <c r="D313" s="282"/>
      <c r="E313" s="283"/>
      <c r="F313" s="283"/>
      <c r="G313" s="283"/>
      <c r="H313" s="283"/>
      <c r="I313" s="283"/>
      <c r="J313" s="283"/>
      <c r="K313" s="283"/>
      <c r="L313" s="283"/>
      <c r="Q313" s="303"/>
      <c r="R313" s="303"/>
    </row>
    <row r="314" spans="2:18" ht="18.75" customHeight="1">
      <c r="B314" s="1378" t="s">
        <v>383</v>
      </c>
      <c r="C314" s="1379"/>
      <c r="D314" s="1379"/>
      <c r="E314" s="1379"/>
      <c r="F314" s="1379"/>
      <c r="G314" s="1379"/>
      <c r="H314" s="1379"/>
      <c r="I314" s="1379"/>
      <c r="J314" s="1379"/>
      <c r="K314" s="1379"/>
      <c r="L314" s="1380"/>
      <c r="M314" s="1366" t="s">
        <v>376</v>
      </c>
      <c r="N314" s="1367"/>
      <c r="O314" s="1367"/>
      <c r="P314" s="324"/>
      <c r="Q314" s="324"/>
      <c r="R314" s="324"/>
    </row>
    <row r="315" spans="2:18" ht="19.5" customHeight="1">
      <c r="B315" s="1378"/>
      <c r="C315" s="1379"/>
      <c r="D315" s="1379"/>
      <c r="E315" s="1379"/>
      <c r="F315" s="1379"/>
      <c r="G315" s="1379"/>
      <c r="H315" s="1379"/>
      <c r="I315" s="1379"/>
      <c r="J315" s="1379"/>
      <c r="K315" s="1379"/>
      <c r="L315" s="1380"/>
      <c r="M315" s="1366"/>
      <c r="N315" s="1367"/>
      <c r="O315" s="1367"/>
      <c r="P315" s="324"/>
      <c r="Q315" s="324"/>
      <c r="R315" s="324"/>
    </row>
    <row r="316" spans="2:18" ht="18.75" customHeight="1">
      <c r="B316" s="1378"/>
      <c r="C316" s="1379"/>
      <c r="D316" s="1379"/>
      <c r="E316" s="1379"/>
      <c r="F316" s="1379"/>
      <c r="G316" s="1379"/>
      <c r="H316" s="1379"/>
      <c r="I316" s="1379"/>
      <c r="J316" s="1379"/>
      <c r="K316" s="1379"/>
      <c r="L316" s="1380"/>
      <c r="M316" s="325"/>
      <c r="N316" s="324"/>
      <c r="O316" s="324"/>
      <c r="P316" s="324"/>
      <c r="Q316" s="324"/>
      <c r="R316" s="324"/>
    </row>
    <row r="317" spans="2:18" ht="18.75" customHeight="1">
      <c r="B317" s="1378"/>
      <c r="C317" s="1379"/>
      <c r="D317" s="1379"/>
      <c r="E317" s="1379"/>
      <c r="F317" s="1379"/>
      <c r="G317" s="1379"/>
      <c r="H317" s="1379"/>
      <c r="I317" s="1379"/>
      <c r="J317" s="1379"/>
      <c r="K317" s="1379"/>
      <c r="L317" s="1380"/>
      <c r="M317" s="325"/>
      <c r="N317" s="324"/>
      <c r="O317" s="324"/>
      <c r="P317" s="324"/>
      <c r="Q317" s="324"/>
      <c r="R317" s="324"/>
    </row>
    <row r="318" spans="2:18" ht="19.5" customHeight="1" thickBot="1">
      <c r="B318" s="1381"/>
      <c r="C318" s="1382"/>
      <c r="D318" s="1382"/>
      <c r="E318" s="1382"/>
      <c r="F318" s="1382"/>
      <c r="G318" s="1382"/>
      <c r="H318" s="1382"/>
      <c r="I318" s="1382"/>
      <c r="J318" s="1382"/>
      <c r="K318" s="1382"/>
      <c r="L318" s="1383"/>
      <c r="M318" s="325"/>
      <c r="N318" s="324"/>
      <c r="O318" s="324"/>
      <c r="P318" s="324"/>
      <c r="Q318" s="324"/>
      <c r="R318" s="324"/>
    </row>
    <row r="321" spans="2:18" ht="8.15" customHeight="1">
      <c r="B321" s="1341" t="s">
        <v>379</v>
      </c>
      <c r="C321" s="1341"/>
      <c r="D321" s="1341"/>
      <c r="E321" s="1341"/>
      <c r="F321" s="1341"/>
      <c r="G321" s="1341"/>
      <c r="H321" s="1341"/>
      <c r="I321" s="1341"/>
      <c r="J321" s="1341"/>
      <c r="K321" s="1341"/>
      <c r="L321" s="1341"/>
      <c r="M321" s="1341"/>
      <c r="N321" s="1341"/>
      <c r="O321" s="1341"/>
      <c r="P321" s="1341"/>
      <c r="Q321" s="1341"/>
      <c r="R321" s="1341"/>
    </row>
    <row r="322" spans="2:18">
      <c r="B322" s="1341"/>
      <c r="C322" s="1341"/>
      <c r="D322" s="1341"/>
      <c r="E322" s="1341"/>
      <c r="F322" s="1341"/>
      <c r="G322" s="1341"/>
      <c r="H322" s="1341"/>
      <c r="I322" s="1341"/>
      <c r="J322" s="1341"/>
      <c r="K322" s="1341"/>
      <c r="L322" s="1341"/>
      <c r="M322" s="1341"/>
      <c r="N322" s="1341"/>
      <c r="O322" s="1341"/>
      <c r="P322" s="1341"/>
      <c r="Q322" s="1341"/>
      <c r="R322" s="1341"/>
    </row>
    <row r="323" spans="2:18" ht="8.15" customHeight="1">
      <c r="B323" s="1341"/>
      <c r="C323" s="1341"/>
      <c r="D323" s="1341"/>
      <c r="E323" s="1341"/>
      <c r="F323" s="1341"/>
      <c r="G323" s="1341"/>
      <c r="H323" s="1341"/>
      <c r="I323" s="1341"/>
      <c r="J323" s="1341"/>
      <c r="K323" s="1341"/>
      <c r="L323" s="1341"/>
      <c r="M323" s="1341"/>
      <c r="N323" s="1341"/>
      <c r="O323" s="1341"/>
      <c r="P323" s="1341"/>
      <c r="Q323" s="1341"/>
      <c r="R323" s="1341"/>
    </row>
    <row r="338" spans="2:18" ht="9" customHeight="1">
      <c r="B338" s="1341" t="s">
        <v>380</v>
      </c>
      <c r="C338" s="1341"/>
      <c r="D338" s="1341"/>
      <c r="E338" s="1341"/>
      <c r="F338" s="1341"/>
      <c r="G338" s="1341"/>
      <c r="H338" s="1341"/>
      <c r="I338" s="1341"/>
      <c r="J338" s="1341"/>
      <c r="K338" s="1341"/>
      <c r="L338" s="1341"/>
      <c r="M338" s="1341"/>
      <c r="N338" s="1341"/>
      <c r="O338" s="1341"/>
      <c r="P338" s="1341"/>
      <c r="Q338" s="1341"/>
      <c r="R338" s="1341"/>
    </row>
    <row r="339" spans="2:18" ht="18.75" customHeight="1">
      <c r="B339" s="1341"/>
      <c r="C339" s="1341"/>
      <c r="D339" s="1341"/>
      <c r="E339" s="1341"/>
      <c r="F339" s="1341"/>
      <c r="G339" s="1341"/>
      <c r="H339" s="1341"/>
      <c r="I339" s="1341"/>
      <c r="J339" s="1341"/>
      <c r="K339" s="1341"/>
      <c r="L339" s="1341"/>
      <c r="M339" s="1341"/>
      <c r="N339" s="1341"/>
      <c r="O339" s="1341"/>
      <c r="P339" s="1341"/>
      <c r="Q339" s="1341"/>
      <c r="R339" s="1341"/>
    </row>
    <row r="340" spans="2:18" ht="9" customHeight="1">
      <c r="B340" s="1341"/>
      <c r="C340" s="1341"/>
      <c r="D340" s="1341"/>
      <c r="E340" s="1341"/>
      <c r="F340" s="1341"/>
      <c r="G340" s="1341"/>
      <c r="H340" s="1341"/>
      <c r="I340" s="1341"/>
      <c r="J340" s="1341"/>
      <c r="K340" s="1341"/>
      <c r="L340" s="1341"/>
      <c r="M340" s="1341"/>
      <c r="N340" s="1341"/>
      <c r="O340" s="1341"/>
      <c r="P340" s="1341"/>
      <c r="Q340" s="1341"/>
      <c r="R340" s="1341"/>
    </row>
    <row r="341" spans="2:18" ht="18.75" customHeight="1">
      <c r="B341" s="1368" t="s">
        <v>377</v>
      </c>
      <c r="C341" s="1368"/>
      <c r="D341" s="1368"/>
      <c r="E341" s="1368"/>
      <c r="F341" s="1368"/>
      <c r="G341" s="1368"/>
      <c r="H341" s="1368"/>
      <c r="I341" s="1368"/>
      <c r="J341" s="1368"/>
      <c r="K341" s="1368"/>
      <c r="L341" s="1368"/>
      <c r="M341" s="1368"/>
      <c r="N341" s="1368"/>
      <c r="O341" s="1368"/>
      <c r="P341" s="1368"/>
      <c r="Q341" s="1368"/>
      <c r="R341" s="1368"/>
    </row>
    <row r="342" spans="2:18" ht="18.75" customHeight="1">
      <c r="B342" s="1368"/>
      <c r="C342" s="1368"/>
      <c r="D342" s="1368"/>
      <c r="E342" s="1368"/>
      <c r="F342" s="1368"/>
      <c r="G342" s="1368"/>
      <c r="H342" s="1368"/>
      <c r="I342" s="1368"/>
      <c r="J342" s="1368"/>
      <c r="K342" s="1368"/>
      <c r="L342" s="1368"/>
      <c r="M342" s="1368"/>
      <c r="N342" s="1368"/>
      <c r="O342" s="1368"/>
      <c r="P342" s="1368"/>
      <c r="Q342" s="1368"/>
      <c r="R342" s="1368"/>
    </row>
    <row r="343" spans="2:18" ht="18.75" customHeight="1">
      <c r="B343" s="1368"/>
      <c r="C343" s="1368"/>
      <c r="D343" s="1368"/>
      <c r="E343" s="1368"/>
      <c r="F343" s="1368"/>
      <c r="G343" s="1368"/>
      <c r="H343" s="1368"/>
      <c r="I343" s="1368"/>
      <c r="J343" s="1368"/>
      <c r="K343" s="1368"/>
      <c r="L343" s="1368"/>
      <c r="M343" s="1368"/>
      <c r="N343" s="1368"/>
      <c r="O343" s="1368"/>
      <c r="P343" s="1368"/>
      <c r="Q343" s="1368"/>
      <c r="R343" s="1368"/>
    </row>
    <row r="362" spans="2:18" ht="9" customHeight="1">
      <c r="B362" s="1341" t="s">
        <v>381</v>
      </c>
      <c r="C362" s="1341"/>
      <c r="D362" s="1341"/>
      <c r="E362" s="1341"/>
      <c r="F362" s="1341"/>
      <c r="G362" s="1341"/>
      <c r="H362" s="1341"/>
      <c r="I362" s="1341"/>
      <c r="J362" s="1341"/>
      <c r="K362" s="1341"/>
      <c r="L362" s="1341"/>
      <c r="M362" s="1341"/>
      <c r="N362" s="1341"/>
      <c r="O362" s="1341"/>
      <c r="P362" s="1341"/>
      <c r="Q362" s="1341"/>
      <c r="R362" s="1341"/>
    </row>
    <row r="363" spans="2:18">
      <c r="B363" s="1341"/>
      <c r="C363" s="1341"/>
      <c r="D363" s="1341"/>
      <c r="E363" s="1341"/>
      <c r="F363" s="1341"/>
      <c r="G363" s="1341"/>
      <c r="H363" s="1341"/>
      <c r="I363" s="1341"/>
      <c r="J363" s="1341"/>
      <c r="K363" s="1341"/>
      <c r="L363" s="1341"/>
      <c r="M363" s="1341"/>
      <c r="N363" s="1341"/>
      <c r="O363" s="1341"/>
      <c r="P363" s="1341"/>
      <c r="Q363" s="1341"/>
      <c r="R363" s="1341"/>
    </row>
    <row r="364" spans="2:18" ht="9" customHeight="1">
      <c r="B364" s="1341"/>
      <c r="C364" s="1341"/>
      <c r="D364" s="1341"/>
      <c r="E364" s="1341"/>
      <c r="F364" s="1341"/>
      <c r="G364" s="1341"/>
      <c r="H364" s="1341"/>
      <c r="I364" s="1341"/>
      <c r="J364" s="1341"/>
      <c r="K364" s="1341"/>
      <c r="L364" s="1341"/>
      <c r="M364" s="1341"/>
      <c r="N364" s="1341"/>
      <c r="O364" s="1341"/>
      <c r="P364" s="1341"/>
      <c r="Q364" s="1341"/>
      <c r="R364" s="1341"/>
    </row>
    <row r="365" spans="2:18" ht="9" customHeight="1">
      <c r="B365" s="316"/>
      <c r="C365" s="316"/>
      <c r="D365" s="316"/>
      <c r="E365" s="316"/>
      <c r="F365" s="316"/>
      <c r="G365" s="316"/>
      <c r="H365" s="316"/>
      <c r="I365" s="316"/>
      <c r="J365" s="316"/>
      <c r="K365" s="316"/>
      <c r="L365" s="316"/>
      <c r="M365" s="316"/>
      <c r="N365" s="316"/>
      <c r="O365" s="316"/>
      <c r="P365" s="316"/>
      <c r="Q365" s="316"/>
      <c r="R365" s="316"/>
    </row>
    <row r="366" spans="2:18" ht="18.75" customHeight="1">
      <c r="B366" s="314" t="s">
        <v>382</v>
      </c>
      <c r="C366" s="314"/>
      <c r="D366" s="314"/>
      <c r="E366" s="314"/>
      <c r="F366" s="314"/>
      <c r="G366" s="314"/>
      <c r="H366" s="314"/>
      <c r="I366" s="314"/>
      <c r="J366" s="314"/>
      <c r="K366" s="314"/>
      <c r="L366" s="314"/>
      <c r="M366" s="314"/>
      <c r="N366" s="314"/>
      <c r="O366" s="314"/>
      <c r="P366" s="314"/>
      <c r="Q366" s="314"/>
      <c r="R366" s="314"/>
    </row>
    <row r="367" spans="2:18" ht="18.75" customHeight="1">
      <c r="B367" s="314"/>
      <c r="C367" s="314"/>
      <c r="D367" s="314"/>
      <c r="E367" s="314"/>
      <c r="F367" s="314"/>
      <c r="G367" s="314"/>
      <c r="H367" s="314"/>
      <c r="I367" s="314"/>
      <c r="J367" s="314"/>
      <c r="K367" s="314"/>
      <c r="L367" s="314"/>
      <c r="M367" s="314"/>
      <c r="N367" s="314"/>
      <c r="O367" s="314"/>
      <c r="P367" s="314"/>
      <c r="Q367" s="314"/>
      <c r="R367" s="314"/>
    </row>
    <row r="368" spans="2:18" ht="18.75" customHeight="1">
      <c r="B368" s="314"/>
      <c r="C368" s="314"/>
      <c r="D368" s="314"/>
      <c r="E368" s="314"/>
      <c r="F368" s="314"/>
      <c r="G368" s="314"/>
      <c r="H368" s="314"/>
      <c r="I368" s="314"/>
      <c r="J368" s="314"/>
      <c r="K368" s="314"/>
      <c r="L368" s="314"/>
      <c r="M368" s="314"/>
      <c r="N368" s="314"/>
      <c r="O368" s="314"/>
      <c r="P368" s="314"/>
      <c r="Q368" s="314"/>
      <c r="R368" s="314"/>
    </row>
    <row r="387" spans="2:18">
      <c r="O387" s="279" t="s">
        <v>305</v>
      </c>
      <c r="P387" s="280"/>
      <c r="Q387" s="281"/>
      <c r="R387" s="281"/>
    </row>
    <row r="388" spans="2:18">
      <c r="O388" s="1246" t="s">
        <v>388</v>
      </c>
      <c r="P388" s="1247"/>
      <c r="Q388" s="1247"/>
      <c r="R388" s="1248"/>
    </row>
    <row r="389" spans="2:18">
      <c r="O389" s="1246"/>
      <c r="P389" s="1247"/>
      <c r="Q389" s="1247"/>
      <c r="R389" s="1248"/>
    </row>
    <row r="390" spans="2:18">
      <c r="O390" s="1246"/>
      <c r="P390" s="1247"/>
      <c r="Q390" s="1247"/>
      <c r="R390" s="1248"/>
    </row>
    <row r="391" spans="2:18">
      <c r="O391" s="1249"/>
      <c r="P391" s="1250"/>
      <c r="Q391" s="1250"/>
      <c r="R391" s="1251"/>
    </row>
    <row r="393" spans="2:18" ht="18.5" thickBot="1"/>
    <row r="394" spans="2:18" ht="18.75" customHeight="1" thickTop="1">
      <c r="B394" s="1260">
        <v>3</v>
      </c>
      <c r="C394" s="1262" t="s">
        <v>386</v>
      </c>
      <c r="D394" s="1262"/>
      <c r="E394" s="1262"/>
      <c r="F394" s="1262"/>
      <c r="G394" s="1262"/>
      <c r="H394" s="1262"/>
      <c r="I394" s="1262"/>
      <c r="J394" s="1262"/>
      <c r="K394" s="1262"/>
      <c r="L394" s="1262"/>
      <c r="M394" s="1262"/>
      <c r="N394" s="1262"/>
      <c r="O394" s="1262"/>
      <c r="P394" s="1262"/>
      <c r="Q394" s="1262"/>
      <c r="R394" s="1262"/>
    </row>
    <row r="395" spans="2:18" ht="18.75" customHeight="1" thickBot="1">
      <c r="B395" s="1261"/>
      <c r="C395" s="1263"/>
      <c r="D395" s="1263"/>
      <c r="E395" s="1263"/>
      <c r="F395" s="1263"/>
      <c r="G395" s="1263"/>
      <c r="H395" s="1263"/>
      <c r="I395" s="1263"/>
      <c r="J395" s="1263"/>
      <c r="K395" s="1263"/>
      <c r="L395" s="1263"/>
      <c r="M395" s="1263"/>
      <c r="N395" s="1263"/>
      <c r="O395" s="1263"/>
      <c r="P395" s="1263"/>
      <c r="Q395" s="1263"/>
      <c r="R395" s="1263"/>
    </row>
    <row r="396" spans="2:18" ht="24.5" thickTop="1">
      <c r="B396" s="294"/>
      <c r="C396" s="294"/>
      <c r="D396" s="294"/>
      <c r="E396" s="294"/>
      <c r="F396" s="294"/>
      <c r="G396" s="294"/>
      <c r="H396" s="294"/>
      <c r="I396" s="294"/>
      <c r="J396" s="294"/>
      <c r="K396" s="294"/>
      <c r="L396" s="294"/>
    </row>
    <row r="397" spans="2:18">
      <c r="B397" s="1341" t="s">
        <v>385</v>
      </c>
      <c r="C397" s="1341"/>
      <c r="D397" s="1341"/>
      <c r="E397" s="1341"/>
      <c r="F397" s="1341"/>
      <c r="G397" s="1341"/>
      <c r="H397" s="1341"/>
      <c r="I397" s="1341"/>
      <c r="J397" s="1341"/>
      <c r="K397" s="1341"/>
      <c r="L397" s="1341"/>
      <c r="M397" s="1341"/>
      <c r="N397" s="1341"/>
      <c r="O397" s="1341"/>
      <c r="P397" s="1341"/>
      <c r="Q397" s="1341"/>
      <c r="R397" s="1341"/>
    </row>
    <row r="398" spans="2:18">
      <c r="B398" s="1341"/>
      <c r="C398" s="1341"/>
      <c r="D398" s="1341"/>
      <c r="E398" s="1341"/>
      <c r="F398" s="1341"/>
      <c r="G398" s="1341"/>
      <c r="H398" s="1341"/>
      <c r="I398" s="1341"/>
      <c r="J398" s="1341"/>
      <c r="K398" s="1341"/>
      <c r="L398" s="1341"/>
      <c r="M398" s="1341"/>
      <c r="N398" s="1341"/>
      <c r="O398" s="1341"/>
      <c r="P398" s="1341"/>
      <c r="Q398" s="1341"/>
      <c r="R398" s="1341"/>
    </row>
    <row r="399" spans="2:18">
      <c r="B399" s="1341" t="s">
        <v>384</v>
      </c>
      <c r="C399" s="1341"/>
      <c r="D399" s="1341"/>
      <c r="E399" s="1341"/>
      <c r="F399" s="1341"/>
      <c r="G399" s="1341"/>
      <c r="H399" s="1341"/>
      <c r="I399" s="1341"/>
      <c r="J399" s="1341"/>
      <c r="K399" s="1341"/>
      <c r="L399" s="1341"/>
      <c r="M399" s="1341"/>
      <c r="N399" s="1341"/>
      <c r="O399" s="1341"/>
      <c r="P399" s="1341"/>
      <c r="Q399" s="1341"/>
      <c r="R399" s="1341"/>
    </row>
    <row r="400" spans="2:18">
      <c r="B400" s="1341"/>
      <c r="C400" s="1341"/>
      <c r="D400" s="1341"/>
      <c r="E400" s="1341"/>
      <c r="F400" s="1341"/>
      <c r="G400" s="1341"/>
      <c r="H400" s="1341"/>
      <c r="I400" s="1341"/>
      <c r="J400" s="1341"/>
      <c r="K400" s="1341"/>
      <c r="L400" s="1341"/>
      <c r="M400" s="1341"/>
      <c r="N400" s="1341"/>
      <c r="O400" s="1341"/>
      <c r="P400" s="1341"/>
      <c r="Q400" s="1341"/>
      <c r="R400" s="1341"/>
    </row>
    <row r="401" spans="2:18" ht="24.5" thickBot="1">
      <c r="B401" s="294"/>
      <c r="C401" s="294"/>
      <c r="D401" s="294"/>
      <c r="E401" s="294"/>
      <c r="F401" s="294"/>
      <c r="G401" s="294"/>
      <c r="H401" s="294"/>
      <c r="I401" s="294"/>
      <c r="J401" s="294"/>
      <c r="K401" s="294"/>
      <c r="L401" s="294"/>
    </row>
    <row r="402" spans="2:18" ht="18.75" customHeight="1" thickBot="1">
      <c r="B402" s="1252" t="s">
        <v>268</v>
      </c>
      <c r="C402" s="1253"/>
      <c r="D402" s="295"/>
      <c r="E402" s="296"/>
      <c r="F402" s="296"/>
      <c r="G402" s="296"/>
      <c r="H402" s="296"/>
      <c r="I402" s="296"/>
      <c r="J402" s="296"/>
      <c r="K402" s="296"/>
      <c r="L402" s="296"/>
      <c r="M402" s="283"/>
      <c r="N402" s="283"/>
      <c r="O402" s="283"/>
      <c r="P402" s="283"/>
      <c r="Q402" s="283"/>
      <c r="R402" s="283"/>
    </row>
    <row r="403" spans="2:18" ht="18.75" customHeight="1">
      <c r="B403" s="1254" t="s">
        <v>387</v>
      </c>
      <c r="C403" s="1255"/>
      <c r="D403" s="1255"/>
      <c r="E403" s="1255"/>
      <c r="F403" s="1255"/>
      <c r="G403" s="1255"/>
      <c r="H403" s="1255"/>
      <c r="I403" s="1255"/>
      <c r="J403" s="1255"/>
      <c r="K403" s="1255"/>
      <c r="L403" s="1255"/>
      <c r="M403" s="1255"/>
      <c r="N403" s="1255"/>
      <c r="O403" s="1255"/>
      <c r="P403" s="1255"/>
      <c r="Q403" s="1255"/>
      <c r="R403" s="1256"/>
    </row>
    <row r="404" spans="2:18" ht="19.5" customHeight="1" thickBot="1">
      <c r="B404" s="1257"/>
      <c r="C404" s="1258"/>
      <c r="D404" s="1258"/>
      <c r="E404" s="1258"/>
      <c r="F404" s="1258"/>
      <c r="G404" s="1258"/>
      <c r="H404" s="1258"/>
      <c r="I404" s="1258"/>
      <c r="J404" s="1258"/>
      <c r="K404" s="1258"/>
      <c r="L404" s="1258"/>
      <c r="M404" s="1258"/>
      <c r="N404" s="1258"/>
      <c r="O404" s="1258"/>
      <c r="P404" s="1258"/>
      <c r="Q404" s="1258"/>
      <c r="R404" s="1259"/>
    </row>
    <row r="406" spans="2:18">
      <c r="O406" s="279" t="s">
        <v>314</v>
      </c>
      <c r="P406" s="280"/>
      <c r="Q406" s="281"/>
      <c r="R406" s="281"/>
    </row>
    <row r="407" spans="2:18">
      <c r="O407" s="1246" t="s">
        <v>315</v>
      </c>
      <c r="P407" s="1247"/>
      <c r="Q407" s="1247"/>
      <c r="R407" s="1248"/>
    </row>
    <row r="408" spans="2:18">
      <c r="O408" s="1246"/>
      <c r="P408" s="1247"/>
      <c r="Q408" s="1247"/>
      <c r="R408" s="1248"/>
    </row>
    <row r="409" spans="2:18">
      <c r="O409" s="297"/>
      <c r="P409" s="298"/>
      <c r="Q409" s="298"/>
      <c r="R409" s="299"/>
    </row>
    <row r="410" spans="2:18">
      <c r="O410" s="297" t="s">
        <v>316</v>
      </c>
      <c r="P410" s="298"/>
      <c r="Q410" s="298"/>
      <c r="R410" s="299"/>
    </row>
    <row r="411" spans="2:18">
      <c r="O411" s="297"/>
      <c r="P411" s="298"/>
      <c r="Q411" s="298"/>
      <c r="R411" s="299"/>
    </row>
    <row r="412" spans="2:18" ht="19.5" customHeight="1">
      <c r="O412" s="297"/>
      <c r="P412" s="298"/>
      <c r="Q412" s="298"/>
      <c r="R412" s="299"/>
    </row>
    <row r="413" spans="2:18">
      <c r="O413" s="297"/>
      <c r="P413" s="298"/>
      <c r="Q413" s="298"/>
      <c r="R413" s="299"/>
    </row>
    <row r="414" spans="2:18" ht="18.75" customHeight="1">
      <c r="O414" s="297" t="s">
        <v>317</v>
      </c>
      <c r="P414" s="298"/>
      <c r="Q414" s="298"/>
      <c r="R414" s="299"/>
    </row>
    <row r="415" spans="2:18" ht="19.5" customHeight="1">
      <c r="O415" s="297"/>
      <c r="P415" s="298"/>
      <c r="Q415" s="298"/>
      <c r="R415" s="299"/>
    </row>
    <row r="416" spans="2:18">
      <c r="O416" s="297"/>
      <c r="P416" s="298"/>
      <c r="Q416" s="298"/>
      <c r="R416" s="299"/>
    </row>
    <row r="417" spans="15:18">
      <c r="O417" s="297"/>
      <c r="P417" s="298"/>
      <c r="Q417" s="298"/>
      <c r="R417" s="299"/>
    </row>
    <row r="418" spans="15:18">
      <c r="O418" s="297"/>
      <c r="P418" s="298"/>
      <c r="Q418" s="1369" t="s">
        <v>318</v>
      </c>
      <c r="R418" s="1370"/>
    </row>
    <row r="419" spans="15:18">
      <c r="O419" s="300"/>
      <c r="P419" s="301"/>
      <c r="Q419" s="301"/>
      <c r="R419" s="302"/>
    </row>
    <row r="435" spans="15:18" ht="18.75" customHeight="1">
      <c r="O435" s="279" t="s">
        <v>319</v>
      </c>
      <c r="P435" s="280"/>
      <c r="Q435" s="281"/>
      <c r="R435" s="281"/>
    </row>
    <row r="436" spans="15:18" ht="18.75" customHeight="1">
      <c r="O436" s="1246" t="s">
        <v>320</v>
      </c>
      <c r="P436" s="1247"/>
      <c r="Q436" s="1247"/>
      <c r="R436" s="1248"/>
    </row>
    <row r="437" spans="15:18">
      <c r="O437" s="1249"/>
      <c r="P437" s="1250"/>
      <c r="Q437" s="1250"/>
      <c r="R437" s="1251"/>
    </row>
    <row r="449" spans="2:18" ht="18.5" thickBot="1"/>
    <row r="450" spans="2:18" ht="18.75" customHeight="1" thickTop="1">
      <c r="B450" s="1385" t="s">
        <v>321</v>
      </c>
      <c r="C450" s="1298" t="s">
        <v>322</v>
      </c>
      <c r="D450" s="1298"/>
      <c r="E450" s="1298"/>
      <c r="F450" s="1298"/>
      <c r="G450" s="1298"/>
      <c r="H450" s="1298"/>
      <c r="I450" s="1298"/>
      <c r="J450" s="1298"/>
      <c r="K450" s="1298"/>
      <c r="L450" s="1298"/>
      <c r="M450" s="1298"/>
      <c r="N450" s="1298"/>
      <c r="O450" s="1298"/>
      <c r="P450" s="1298"/>
      <c r="Q450" s="1298"/>
      <c r="R450" s="1298"/>
    </row>
    <row r="451" spans="2:18" ht="18.75" customHeight="1" thickBot="1">
      <c r="B451" s="1386"/>
      <c r="C451" s="1299"/>
      <c r="D451" s="1299"/>
      <c r="E451" s="1299"/>
      <c r="F451" s="1299"/>
      <c r="G451" s="1299"/>
      <c r="H451" s="1299"/>
      <c r="I451" s="1299"/>
      <c r="J451" s="1299"/>
      <c r="K451" s="1299"/>
      <c r="L451" s="1299"/>
      <c r="M451" s="1299"/>
      <c r="N451" s="1299"/>
      <c r="O451" s="1299"/>
      <c r="P451" s="1299"/>
      <c r="Q451" s="1299"/>
      <c r="R451" s="1299"/>
    </row>
    <row r="452" spans="2:18" ht="19.5" customHeight="1" thickTop="1">
      <c r="B452" s="1387" t="s">
        <v>323</v>
      </c>
      <c r="C452" s="1387"/>
      <c r="D452" s="1387"/>
      <c r="E452" s="1387"/>
      <c r="F452" s="1387"/>
      <c r="G452" s="1387"/>
      <c r="H452" s="1387"/>
      <c r="I452" s="1387"/>
      <c r="J452" s="1387"/>
      <c r="K452" s="1389"/>
      <c r="L452" s="1389"/>
      <c r="M452" s="1389"/>
      <c r="N452" s="1389"/>
      <c r="O452" s="1389"/>
      <c r="P452" s="1389"/>
      <c r="Q452" s="1389"/>
      <c r="R452" s="1389"/>
    </row>
    <row r="453" spans="2:18" ht="18.75" customHeight="1">
      <c r="B453" s="1388"/>
      <c r="C453" s="1388"/>
      <c r="D453" s="1388"/>
      <c r="E453" s="1388"/>
      <c r="F453" s="1388"/>
      <c r="G453" s="1388"/>
      <c r="H453" s="1388"/>
      <c r="I453" s="1388"/>
      <c r="J453" s="1388"/>
      <c r="K453" s="1389"/>
      <c r="L453" s="1389"/>
      <c r="M453" s="1389"/>
      <c r="N453" s="1389"/>
      <c r="O453" s="1389"/>
      <c r="P453" s="1389"/>
      <c r="Q453" s="1389"/>
      <c r="R453" s="1389"/>
    </row>
    <row r="462" spans="2:18">
      <c r="O462" s="279" t="s">
        <v>324</v>
      </c>
      <c r="P462" s="280"/>
      <c r="Q462" s="281"/>
      <c r="R462" s="281"/>
    </row>
    <row r="463" spans="2:18" ht="18.75" customHeight="1">
      <c r="O463" s="1246" t="s">
        <v>325</v>
      </c>
      <c r="P463" s="1247"/>
      <c r="Q463" s="1247"/>
      <c r="R463" s="1248"/>
    </row>
    <row r="464" spans="2:18">
      <c r="O464" s="1246"/>
      <c r="P464" s="1247"/>
      <c r="Q464" s="1247"/>
      <c r="R464" s="1248"/>
    </row>
    <row r="465" spans="15:18">
      <c r="O465" s="1246"/>
      <c r="P465" s="1247"/>
      <c r="Q465" s="1247"/>
      <c r="R465" s="1248"/>
    </row>
    <row r="466" spans="15:18">
      <c r="O466" s="1249"/>
      <c r="P466" s="1250"/>
      <c r="Q466" s="1250"/>
      <c r="R466" s="1251"/>
    </row>
    <row r="467" spans="15:18">
      <c r="O467" s="303"/>
      <c r="P467" s="303"/>
      <c r="Q467" s="303"/>
      <c r="R467" s="303"/>
    </row>
    <row r="486" spans="2:37" ht="18.75" customHeight="1">
      <c r="B486" s="1388" t="s">
        <v>389</v>
      </c>
      <c r="C486" s="1388"/>
      <c r="D486" s="1388"/>
      <c r="E486" s="1388"/>
      <c r="F486" s="1388"/>
      <c r="G486" s="1388"/>
      <c r="H486" s="1388"/>
      <c r="I486" s="1388"/>
      <c r="J486" s="1388"/>
      <c r="K486" s="1388"/>
      <c r="L486" s="1388"/>
      <c r="M486" s="1388"/>
      <c r="N486" s="1388"/>
      <c r="O486" s="1388"/>
      <c r="P486" s="1388"/>
      <c r="Q486" s="1388"/>
      <c r="R486" s="1388"/>
    </row>
    <row r="487" spans="2:37" ht="18.75" customHeight="1">
      <c r="B487" s="1388"/>
      <c r="C487" s="1388"/>
      <c r="D487" s="1388"/>
      <c r="E487" s="1388"/>
      <c r="F487" s="1388"/>
      <c r="G487" s="1388"/>
      <c r="H487" s="1388"/>
      <c r="I487" s="1388"/>
      <c r="J487" s="1388"/>
      <c r="K487" s="1388"/>
      <c r="L487" s="1388"/>
      <c r="M487" s="1388"/>
      <c r="N487" s="1388"/>
      <c r="O487" s="1388"/>
      <c r="P487" s="1388"/>
      <c r="Q487" s="1388"/>
      <c r="R487" s="1388"/>
    </row>
    <row r="492" spans="2:37">
      <c r="U492" s="304"/>
    </row>
    <row r="493" spans="2:37">
      <c r="U493" s="1384"/>
      <c r="V493" s="1384"/>
      <c r="W493" s="1384"/>
      <c r="X493" s="1384"/>
      <c r="Y493" s="1384"/>
      <c r="Z493" s="1384"/>
      <c r="AA493" s="1384"/>
      <c r="AB493" s="1384"/>
      <c r="AC493" s="1384"/>
      <c r="AD493" s="1384"/>
      <c r="AE493" s="1384"/>
      <c r="AF493" s="1384"/>
      <c r="AG493" s="1384"/>
      <c r="AH493" s="1384"/>
      <c r="AI493" s="1384"/>
      <c r="AJ493" s="1384"/>
      <c r="AK493" s="1384"/>
    </row>
    <row r="494" spans="2:37">
      <c r="U494" s="1384"/>
      <c r="V494" s="1384"/>
      <c r="W494" s="1384"/>
      <c r="X494" s="1384"/>
      <c r="Y494" s="1384"/>
      <c r="Z494" s="1384"/>
      <c r="AA494" s="1384"/>
      <c r="AB494" s="1384"/>
      <c r="AC494" s="1384"/>
      <c r="AD494" s="1384"/>
      <c r="AE494" s="1384"/>
      <c r="AF494" s="1384"/>
      <c r="AG494" s="1384"/>
      <c r="AH494" s="1384"/>
      <c r="AI494" s="1384"/>
      <c r="AJ494" s="1384"/>
      <c r="AK494" s="1384"/>
    </row>
    <row r="495" spans="2:37">
      <c r="U495" s="1384"/>
      <c r="V495" s="1384"/>
      <c r="W495" s="1384"/>
      <c r="X495" s="1384"/>
      <c r="Y495" s="1384"/>
      <c r="Z495" s="1384"/>
      <c r="AA495" s="1384"/>
      <c r="AB495" s="1384"/>
      <c r="AC495" s="1384"/>
      <c r="AD495" s="1384"/>
      <c r="AE495" s="1384"/>
      <c r="AF495" s="1384"/>
      <c r="AG495" s="1384"/>
      <c r="AH495" s="1384"/>
      <c r="AI495" s="1384"/>
      <c r="AJ495" s="1384"/>
      <c r="AK495" s="1384"/>
    </row>
    <row r="502" spans="2:18">
      <c r="O502" s="326" t="s">
        <v>326</v>
      </c>
    </row>
    <row r="503" spans="2:18">
      <c r="O503" s="1246" t="s">
        <v>390</v>
      </c>
      <c r="P503" s="1390"/>
      <c r="Q503" s="1390"/>
      <c r="R503" s="1391"/>
    </row>
    <row r="504" spans="2:18" ht="18.75" customHeight="1">
      <c r="O504" s="1246"/>
      <c r="P504" s="1247"/>
      <c r="Q504" s="1247"/>
      <c r="R504" s="1248"/>
    </row>
    <row r="505" spans="2:18">
      <c r="O505" s="1246"/>
      <c r="P505" s="1247"/>
      <c r="Q505" s="1247"/>
      <c r="R505" s="1248"/>
    </row>
    <row r="506" spans="2:18">
      <c r="O506" s="1246"/>
      <c r="P506" s="1247"/>
      <c r="Q506" s="1247"/>
      <c r="R506" s="1248"/>
    </row>
    <row r="507" spans="2:18">
      <c r="O507" s="1249"/>
      <c r="P507" s="1250"/>
      <c r="Q507" s="1250"/>
      <c r="R507" s="1251"/>
    </row>
    <row r="510" spans="2:18" ht="18.5" thickBot="1"/>
    <row r="511" spans="2:18" ht="18.5" thickBot="1">
      <c r="B511" s="1252" t="s">
        <v>268</v>
      </c>
      <c r="C511" s="1253"/>
      <c r="D511" s="282"/>
      <c r="E511" s="283"/>
      <c r="F511" s="283"/>
      <c r="G511" s="283"/>
      <c r="H511" s="283"/>
      <c r="I511" s="283"/>
      <c r="J511" s="283"/>
      <c r="K511" s="283"/>
      <c r="L511" s="283"/>
    </row>
    <row r="512" spans="2:18">
      <c r="B512" s="1254" t="s">
        <v>424</v>
      </c>
      <c r="C512" s="1255"/>
      <c r="D512" s="1255"/>
      <c r="E512" s="1255"/>
      <c r="F512" s="1255"/>
      <c r="G512" s="1255"/>
      <c r="H512" s="1255"/>
      <c r="I512" s="1255"/>
      <c r="J512" s="1255"/>
      <c r="K512" s="1255"/>
      <c r="L512" s="1256"/>
    </row>
    <row r="513" spans="2:27" ht="18.5" thickBot="1">
      <c r="B513" s="1257"/>
      <c r="C513" s="1258"/>
      <c r="D513" s="1258"/>
      <c r="E513" s="1258"/>
      <c r="F513" s="1258"/>
      <c r="G513" s="1258"/>
      <c r="H513" s="1258"/>
      <c r="I513" s="1258"/>
      <c r="J513" s="1258"/>
      <c r="K513" s="1258"/>
      <c r="L513" s="1259"/>
    </row>
    <row r="516" spans="2:27" ht="18.75" customHeight="1">
      <c r="B516" s="1341" t="s">
        <v>393</v>
      </c>
      <c r="C516" s="1341"/>
      <c r="D516" s="1341"/>
      <c r="E516" s="1341"/>
      <c r="F516" s="1341"/>
      <c r="G516" s="1341"/>
      <c r="H516" s="1341"/>
      <c r="I516" s="1341"/>
      <c r="J516" s="1341"/>
      <c r="K516" s="1341"/>
      <c r="L516" s="1341"/>
      <c r="M516" s="1341"/>
      <c r="N516" s="1341"/>
      <c r="O516" s="1341"/>
      <c r="P516" s="1341"/>
      <c r="Q516" s="1341"/>
      <c r="R516" s="1341"/>
    </row>
    <row r="517" spans="2:27" ht="18.75" customHeight="1">
      <c r="B517" s="1341"/>
      <c r="C517" s="1341"/>
      <c r="D517" s="1341"/>
      <c r="E517" s="1341"/>
      <c r="F517" s="1341"/>
      <c r="G517" s="1341"/>
      <c r="H517" s="1341"/>
      <c r="I517" s="1341"/>
      <c r="J517" s="1341"/>
      <c r="K517" s="1341"/>
      <c r="L517" s="1341"/>
      <c r="M517" s="1341"/>
      <c r="N517" s="1341"/>
      <c r="O517" s="1341"/>
      <c r="P517" s="1341"/>
      <c r="Q517" s="1341"/>
      <c r="R517" s="1341"/>
    </row>
    <row r="518" spans="2:27" ht="33.75" customHeight="1">
      <c r="B518" s="1397" t="s">
        <v>397</v>
      </c>
      <c r="C518" s="1397"/>
      <c r="D518" s="1397"/>
      <c r="E518" s="1397"/>
      <c r="F518" s="1397"/>
      <c r="G518" s="1397"/>
      <c r="H518" s="1397"/>
      <c r="I518" s="1397"/>
      <c r="J518" s="1397"/>
      <c r="K518" s="1397"/>
    </row>
    <row r="519" spans="2:27">
      <c r="O519" s="326" t="s">
        <v>327</v>
      </c>
      <c r="P519" s="280"/>
      <c r="Q519" s="281"/>
      <c r="R519" s="281"/>
    </row>
    <row r="520" spans="2:27" ht="18.75" customHeight="1">
      <c r="O520" s="1246" t="s">
        <v>398</v>
      </c>
      <c r="P520" s="1247"/>
      <c r="Q520" s="1247"/>
      <c r="R520" s="1248"/>
    </row>
    <row r="521" spans="2:27">
      <c r="O521" s="1246"/>
      <c r="P521" s="1247"/>
      <c r="Q521" s="1247"/>
      <c r="R521" s="1248"/>
    </row>
    <row r="522" spans="2:27">
      <c r="O522" s="1246"/>
      <c r="P522" s="1247"/>
      <c r="Q522" s="1247"/>
      <c r="R522" s="1248"/>
    </row>
    <row r="523" spans="2:27">
      <c r="O523" s="1246"/>
      <c r="P523" s="1247"/>
      <c r="Q523" s="1247"/>
      <c r="R523" s="1248"/>
    </row>
    <row r="524" spans="2:27">
      <c r="O524" s="1246"/>
      <c r="P524" s="1247"/>
      <c r="Q524" s="1247"/>
      <c r="R524" s="1248"/>
      <c r="U524" s="304"/>
    </row>
    <row r="525" spans="2:27" ht="18.75" customHeight="1">
      <c r="O525" s="1249"/>
      <c r="P525" s="1250"/>
      <c r="Q525" s="1250"/>
      <c r="R525" s="1251"/>
      <c r="U525" s="305"/>
      <c r="V525" s="305"/>
      <c r="W525" s="305"/>
      <c r="X525" s="305"/>
      <c r="Y525" s="305"/>
      <c r="Z525" s="305"/>
      <c r="AA525" s="305"/>
    </row>
    <row r="526" spans="2:27" ht="18.75" customHeight="1">
      <c r="U526" s="305"/>
      <c r="V526" s="305"/>
      <c r="W526" s="305"/>
      <c r="X526" s="305"/>
      <c r="Y526" s="305"/>
      <c r="Z526" s="305"/>
      <c r="AA526" s="305"/>
    </row>
    <row r="527" spans="2:27" ht="18.75" customHeight="1">
      <c r="U527" s="305"/>
      <c r="V527" s="305"/>
      <c r="W527" s="305"/>
      <c r="X527" s="305"/>
      <c r="Y527" s="305"/>
      <c r="Z527" s="305"/>
      <c r="AA527" s="305"/>
    </row>
    <row r="528" spans="2:27" ht="18.75" customHeight="1">
      <c r="U528" s="305"/>
      <c r="V528" s="305"/>
      <c r="W528" s="305"/>
      <c r="X528" s="305"/>
      <c r="Y528" s="305"/>
      <c r="Z528" s="305"/>
      <c r="AA528" s="305"/>
    </row>
    <row r="529" spans="15:27" ht="18.75" customHeight="1">
      <c r="U529" s="305"/>
      <c r="V529" s="305"/>
      <c r="W529" s="305"/>
      <c r="X529" s="305"/>
      <c r="Y529" s="305"/>
      <c r="Z529" s="305"/>
      <c r="AA529" s="305"/>
    </row>
    <row r="530" spans="15:27">
      <c r="O530" s="284"/>
      <c r="P530" s="284"/>
      <c r="Q530" s="284"/>
      <c r="R530" s="284"/>
    </row>
    <row r="534" spans="15:27">
      <c r="O534" s="326" t="s">
        <v>327</v>
      </c>
    </row>
    <row r="535" spans="15:27">
      <c r="O535" s="1246" t="s">
        <v>395</v>
      </c>
      <c r="P535" s="1390"/>
      <c r="Q535" s="1390"/>
      <c r="R535" s="1391"/>
    </row>
    <row r="536" spans="15:27" ht="18.75" customHeight="1">
      <c r="O536" s="1246"/>
      <c r="P536" s="1247"/>
      <c r="Q536" s="1247"/>
      <c r="R536" s="1248"/>
    </row>
    <row r="537" spans="15:27" ht="18.75" customHeight="1">
      <c r="O537" s="1246"/>
      <c r="P537" s="1247"/>
      <c r="Q537" s="1247"/>
      <c r="R537" s="1248"/>
    </row>
    <row r="538" spans="15:27">
      <c r="O538" s="1246"/>
      <c r="P538" s="1247"/>
      <c r="Q538" s="1247"/>
      <c r="R538" s="1248"/>
    </row>
    <row r="539" spans="15:27">
      <c r="O539" s="1249"/>
      <c r="P539" s="1250"/>
      <c r="Q539" s="1250"/>
      <c r="R539" s="1251"/>
    </row>
    <row r="541" spans="15:27" ht="18.75" customHeight="1"/>
    <row r="542" spans="15:27" ht="18.75" customHeight="1"/>
    <row r="543" spans="15:27" ht="18.75" customHeight="1"/>
    <row r="544" spans="15:27" ht="18.75" customHeight="1">
      <c r="V544" s="304"/>
    </row>
    <row r="545" spans="2:27" ht="18.75" customHeight="1">
      <c r="V545" s="305"/>
      <c r="W545" s="305"/>
      <c r="X545" s="305"/>
      <c r="Y545" s="305"/>
      <c r="Z545" s="305"/>
      <c r="AA545" s="305"/>
    </row>
    <row r="546" spans="2:27">
      <c r="V546" s="305"/>
      <c r="W546" s="305"/>
      <c r="X546" s="305"/>
      <c r="Y546" s="305"/>
      <c r="Z546" s="305"/>
      <c r="AA546" s="305"/>
    </row>
    <row r="547" spans="2:27" ht="18.75" customHeight="1"/>
    <row r="552" spans="2:27" ht="33.75" customHeight="1">
      <c r="B552" s="1396" t="s">
        <v>328</v>
      </c>
      <c r="C552" s="1396"/>
      <c r="D552" s="1396"/>
      <c r="E552" s="1396"/>
    </row>
    <row r="571" spans="15:31">
      <c r="O571" s="1398" t="s">
        <v>268</v>
      </c>
      <c r="P571" s="1399"/>
    </row>
    <row r="572" spans="15:31">
      <c r="O572" s="1400" t="s">
        <v>394</v>
      </c>
      <c r="P572" s="1255"/>
      <c r="Q572" s="1401"/>
      <c r="R572" s="1402"/>
    </row>
    <row r="573" spans="15:31" ht="18.75" customHeight="1">
      <c r="O573" s="1400"/>
      <c r="P573" s="1255"/>
      <c r="Q573" s="1255"/>
      <c r="R573" s="1403"/>
    </row>
    <row r="574" spans="15:31">
      <c r="O574" s="1400"/>
      <c r="P574" s="1255"/>
      <c r="Q574" s="1255"/>
      <c r="R574" s="1403"/>
    </row>
    <row r="575" spans="15:31">
      <c r="O575" s="1400"/>
      <c r="P575" s="1255"/>
      <c r="Q575" s="1255"/>
      <c r="R575" s="1403"/>
    </row>
    <row r="576" spans="15:31" ht="24">
      <c r="O576" s="1404"/>
      <c r="P576" s="1405"/>
      <c r="Q576" s="1405"/>
      <c r="R576" s="1406"/>
      <c r="U576" s="1392"/>
      <c r="V576" s="1392"/>
      <c r="W576" s="294"/>
      <c r="X576" s="294"/>
      <c r="Y576" s="294"/>
      <c r="Z576" s="294"/>
      <c r="AA576" s="294"/>
      <c r="AB576" s="294"/>
      <c r="AC576" s="294"/>
      <c r="AD576" s="294"/>
      <c r="AE576" s="294"/>
    </row>
    <row r="577" spans="2:31" ht="18.75" customHeight="1">
      <c r="U577" s="1255"/>
      <c r="V577" s="1255"/>
      <c r="W577" s="1255"/>
      <c r="X577" s="1255"/>
      <c r="Y577" s="1255"/>
      <c r="Z577" s="1255"/>
      <c r="AA577" s="1255"/>
      <c r="AB577" s="1255"/>
      <c r="AC577" s="1255"/>
      <c r="AD577" s="1255"/>
      <c r="AE577" s="1255"/>
    </row>
    <row r="578" spans="2:31">
      <c r="O578" s="279" t="s">
        <v>329</v>
      </c>
      <c r="P578" s="280"/>
      <c r="Q578" s="281"/>
      <c r="R578" s="281"/>
      <c r="U578" s="1255"/>
      <c r="V578" s="1255"/>
      <c r="W578" s="1255"/>
      <c r="X578" s="1255"/>
      <c r="Y578" s="1255"/>
      <c r="Z578" s="1255"/>
      <c r="AA578" s="1255"/>
      <c r="AB578" s="1255"/>
      <c r="AC578" s="1255"/>
      <c r="AD578" s="1255"/>
      <c r="AE578" s="1255"/>
    </row>
    <row r="579" spans="2:31">
      <c r="O579" s="1246" t="s">
        <v>396</v>
      </c>
      <c r="P579" s="1247"/>
      <c r="Q579" s="1247"/>
      <c r="R579" s="1248"/>
    </row>
    <row r="580" spans="2:31" ht="25.5" customHeight="1">
      <c r="O580" s="1249"/>
      <c r="P580" s="1250"/>
      <c r="Q580" s="1250"/>
      <c r="R580" s="1251"/>
    </row>
    <row r="581" spans="2:31" ht="25.5" customHeight="1">
      <c r="N581" s="303"/>
    </row>
    <row r="583" spans="2:31">
      <c r="B583" s="1341" t="s">
        <v>330</v>
      </c>
      <c r="C583" s="1341"/>
      <c r="D583" s="1341"/>
      <c r="E583" s="1341"/>
      <c r="F583" s="1341"/>
      <c r="G583" s="1341"/>
      <c r="H583" s="1341"/>
      <c r="I583" s="1341"/>
      <c r="J583" s="1341"/>
      <c r="K583" s="1341"/>
      <c r="L583" s="1341"/>
      <c r="M583" s="1341"/>
      <c r="N583" s="1341"/>
      <c r="O583" s="1341"/>
      <c r="P583" s="1341"/>
      <c r="Q583" s="1341"/>
      <c r="R583" s="1341"/>
    </row>
    <row r="584" spans="2:31">
      <c r="B584" s="1341"/>
      <c r="C584" s="1341"/>
      <c r="D584" s="1341"/>
      <c r="E584" s="1341"/>
      <c r="F584" s="1341"/>
      <c r="G584" s="1341"/>
      <c r="H584" s="1341"/>
      <c r="I584" s="1341"/>
      <c r="J584" s="1341"/>
      <c r="K584" s="1341"/>
      <c r="L584" s="1341"/>
      <c r="M584" s="1341"/>
      <c r="N584" s="1341"/>
      <c r="O584" s="1341"/>
      <c r="P584" s="1341"/>
      <c r="Q584" s="1341"/>
      <c r="R584" s="1341"/>
    </row>
    <row r="585" spans="2:31" ht="18.75" customHeight="1"/>
    <row r="586" spans="2:31">
      <c r="O586" s="279" t="s">
        <v>331</v>
      </c>
      <c r="P586" s="280"/>
      <c r="Q586" s="281"/>
      <c r="R586" s="281"/>
    </row>
    <row r="587" spans="2:31" ht="18.75" customHeight="1">
      <c r="O587" s="1393" t="s">
        <v>332</v>
      </c>
      <c r="P587" s="1394"/>
      <c r="Q587" s="1394"/>
      <c r="R587" s="1395"/>
    </row>
    <row r="588" spans="2:31">
      <c r="O588" s="1393"/>
      <c r="P588" s="1394"/>
      <c r="Q588" s="1394"/>
      <c r="R588" s="1395"/>
    </row>
    <row r="589" spans="2:31">
      <c r="O589" s="1393"/>
      <c r="P589" s="1394"/>
      <c r="Q589" s="1394"/>
      <c r="R589" s="1395"/>
    </row>
    <row r="590" spans="2:31">
      <c r="O590" s="1393"/>
      <c r="P590" s="1394"/>
      <c r="Q590" s="1394"/>
      <c r="R590" s="1395"/>
    </row>
    <row r="591" spans="2:31">
      <c r="O591" s="306"/>
      <c r="P591" s="306"/>
      <c r="Q591" s="306"/>
      <c r="R591" s="306"/>
    </row>
    <row r="592" spans="2:31">
      <c r="O592" s="284"/>
      <c r="P592" s="284"/>
      <c r="Q592" s="284"/>
      <c r="R592" s="284"/>
    </row>
    <row r="593" spans="15:18">
      <c r="O593" s="284"/>
      <c r="P593" s="284"/>
      <c r="Q593" s="284"/>
      <c r="R593" s="284"/>
    </row>
    <row r="594" spans="15:18" ht="18.75" customHeight="1">
      <c r="O594" s="284"/>
      <c r="P594" s="284"/>
      <c r="Q594" s="284"/>
      <c r="R594" s="284"/>
    </row>
    <row r="595" spans="15:18">
      <c r="O595" s="284"/>
      <c r="P595" s="284"/>
      <c r="Q595" s="284"/>
      <c r="R595" s="284"/>
    </row>
    <row r="613" spans="15:18">
      <c r="O613" s="279" t="s">
        <v>333</v>
      </c>
      <c r="P613" s="280"/>
      <c r="Q613" s="281"/>
      <c r="R613" s="281"/>
    </row>
    <row r="614" spans="15:18">
      <c r="O614" s="1246" t="s">
        <v>334</v>
      </c>
      <c r="P614" s="1343"/>
      <c r="Q614" s="1343"/>
      <c r="R614" s="1344"/>
    </row>
    <row r="615" spans="15:18">
      <c r="O615" s="1342"/>
      <c r="P615" s="1343"/>
      <c r="Q615" s="1343"/>
      <c r="R615" s="1344"/>
    </row>
    <row r="616" spans="15:18">
      <c r="O616" s="1342"/>
      <c r="P616" s="1343"/>
      <c r="Q616" s="1343"/>
      <c r="R616" s="1344"/>
    </row>
    <row r="617" spans="15:18">
      <c r="O617" s="1345"/>
      <c r="P617" s="1346"/>
      <c r="Q617" s="1346"/>
      <c r="R617" s="1347"/>
    </row>
    <row r="626" spans="1:18" ht="18.5" thickBot="1"/>
    <row r="627" spans="1:18" ht="19.5" customHeight="1" thickTop="1">
      <c r="B627" s="1385" t="s">
        <v>335</v>
      </c>
      <c r="C627" s="1298" t="s">
        <v>336</v>
      </c>
      <c r="D627" s="1298"/>
      <c r="E627" s="1298"/>
      <c r="F627" s="1298"/>
      <c r="G627" s="1298"/>
      <c r="H627" s="1298"/>
      <c r="I627" s="1298"/>
      <c r="J627" s="1298"/>
      <c r="K627" s="1298"/>
      <c r="L627" s="1298"/>
      <c r="M627" s="1298"/>
      <c r="N627" s="1298"/>
      <c r="O627" s="1298"/>
      <c r="P627" s="1298"/>
      <c r="Q627" s="1298"/>
      <c r="R627" s="1298"/>
    </row>
    <row r="628" spans="1:18" ht="19.5" customHeight="1" thickBot="1">
      <c r="B628" s="1386"/>
      <c r="C628" s="1299"/>
      <c r="D628" s="1299"/>
      <c r="E628" s="1299"/>
      <c r="F628" s="1299"/>
      <c r="G628" s="1299"/>
      <c r="H628" s="1299"/>
      <c r="I628" s="1299"/>
      <c r="J628" s="1299"/>
      <c r="K628" s="1299"/>
      <c r="L628" s="1299"/>
      <c r="M628" s="1299"/>
      <c r="N628" s="1299"/>
      <c r="O628" s="1299"/>
      <c r="P628" s="1299"/>
      <c r="Q628" s="1299"/>
      <c r="R628" s="1299"/>
    </row>
    <row r="629" spans="1:18" ht="18.75" customHeight="1" thickTop="1">
      <c r="A629" s="307"/>
      <c r="B629" s="275"/>
      <c r="C629" s="275"/>
      <c r="D629" s="275"/>
      <c r="E629" s="275"/>
      <c r="F629" s="275"/>
      <c r="G629" s="275"/>
      <c r="H629" s="275"/>
      <c r="I629" s="275"/>
      <c r="J629" s="275"/>
      <c r="K629" s="275"/>
      <c r="L629" s="275"/>
      <c r="M629" s="275"/>
      <c r="N629" s="275"/>
      <c r="O629" s="275"/>
      <c r="P629" s="275"/>
      <c r="Q629" s="275"/>
    </row>
    <row r="630" spans="1:18" ht="18.75" customHeight="1">
      <c r="B630" s="1341" t="s">
        <v>337</v>
      </c>
      <c r="C630" s="1341"/>
      <c r="D630" s="1341"/>
      <c r="E630" s="1341"/>
      <c r="F630" s="1341"/>
      <c r="G630" s="1341"/>
      <c r="H630" s="1341"/>
      <c r="I630" s="1341"/>
      <c r="J630" s="1341"/>
      <c r="K630" s="1341"/>
      <c r="L630" s="1341"/>
      <c r="M630" s="1341"/>
      <c r="N630" s="1341"/>
      <c r="O630" s="1341"/>
      <c r="P630" s="1341"/>
      <c r="Q630" s="1341"/>
      <c r="R630" s="1341"/>
    </row>
    <row r="631" spans="1:18" ht="18.75" customHeight="1" thickBot="1">
      <c r="B631" s="1341"/>
      <c r="C631" s="1341"/>
      <c r="D631" s="1341"/>
      <c r="E631" s="1341"/>
      <c r="F631" s="1341"/>
      <c r="G631" s="1341"/>
      <c r="H631" s="1341"/>
      <c r="I631" s="1341"/>
      <c r="J631" s="1341"/>
      <c r="K631" s="1341"/>
      <c r="L631" s="1341"/>
      <c r="M631" s="1341"/>
      <c r="N631" s="1341"/>
      <c r="O631" s="1341"/>
      <c r="P631" s="1341"/>
      <c r="Q631" s="1341"/>
      <c r="R631" s="1341"/>
    </row>
    <row r="632" spans="1:18" ht="18.75" customHeight="1" thickBot="1">
      <c r="B632" s="1252" t="s">
        <v>268</v>
      </c>
      <c r="C632" s="1253"/>
      <c r="D632" s="308"/>
      <c r="E632" s="309"/>
      <c r="F632" s="309"/>
      <c r="G632" s="310"/>
      <c r="H632" s="310"/>
      <c r="I632" s="311"/>
      <c r="J632" s="311"/>
      <c r="K632" s="311"/>
      <c r="L632" s="311"/>
      <c r="M632" s="311"/>
      <c r="N632" s="311"/>
      <c r="O632" s="311"/>
      <c r="P632" s="311"/>
      <c r="Q632" s="311"/>
      <c r="R632" s="311"/>
    </row>
    <row r="633" spans="1:18" ht="18.75" customHeight="1">
      <c r="B633" s="1411" t="s">
        <v>338</v>
      </c>
      <c r="C633" s="1412"/>
      <c r="D633" s="1412"/>
      <c r="E633" s="1412"/>
      <c r="F633" s="1412"/>
      <c r="G633" s="1412"/>
      <c r="H633" s="1412"/>
      <c r="I633" s="1412"/>
      <c r="J633" s="1412"/>
      <c r="K633" s="1412"/>
      <c r="L633" s="1412"/>
      <c r="M633" s="1412"/>
      <c r="N633" s="1412"/>
      <c r="O633" s="1412"/>
      <c r="P633" s="1412"/>
      <c r="Q633" s="1412"/>
      <c r="R633" s="1413"/>
    </row>
    <row r="634" spans="1:18" ht="18.75" customHeight="1" thickBot="1">
      <c r="B634" s="1414"/>
      <c r="C634" s="1415"/>
      <c r="D634" s="1415"/>
      <c r="E634" s="1415"/>
      <c r="F634" s="1415"/>
      <c r="G634" s="1415"/>
      <c r="H634" s="1415"/>
      <c r="I634" s="1415"/>
      <c r="J634" s="1415"/>
      <c r="K634" s="1415"/>
      <c r="L634" s="1415"/>
      <c r="M634" s="1415"/>
      <c r="N634" s="1415"/>
      <c r="O634" s="1415"/>
      <c r="P634" s="1415"/>
      <c r="Q634" s="1415"/>
      <c r="R634" s="1416"/>
    </row>
    <row r="636" spans="1:18">
      <c r="O636" s="279" t="s">
        <v>339</v>
      </c>
      <c r="P636" s="280"/>
      <c r="Q636" s="281"/>
      <c r="R636" s="281"/>
    </row>
    <row r="637" spans="1:18" ht="18.75" customHeight="1">
      <c r="O637" s="1246" t="s">
        <v>325</v>
      </c>
      <c r="P637" s="1247"/>
      <c r="Q637" s="1247"/>
      <c r="R637" s="1248"/>
    </row>
    <row r="638" spans="1:18">
      <c r="O638" s="1246"/>
      <c r="P638" s="1247"/>
      <c r="Q638" s="1247"/>
      <c r="R638" s="1248"/>
    </row>
    <row r="639" spans="1:18">
      <c r="O639" s="1246"/>
      <c r="P639" s="1247"/>
      <c r="Q639" s="1247"/>
      <c r="R639" s="1248"/>
    </row>
    <row r="640" spans="1:18">
      <c r="O640" s="1249"/>
      <c r="P640" s="1250"/>
      <c r="Q640" s="1250"/>
      <c r="R640" s="1251"/>
    </row>
    <row r="641" spans="15:18">
      <c r="O641" s="284"/>
      <c r="P641" s="284"/>
      <c r="Q641" s="284"/>
      <c r="R641" s="284"/>
    </row>
    <row r="642" spans="15:18">
      <c r="O642" s="284"/>
      <c r="P642" s="284"/>
      <c r="Q642" s="284"/>
      <c r="R642" s="284"/>
    </row>
    <row r="643" spans="15:18">
      <c r="O643" s="284"/>
      <c r="P643" s="284"/>
      <c r="Q643" s="284"/>
      <c r="R643" s="284"/>
    </row>
    <row r="667" spans="15:18">
      <c r="O667" s="279" t="s">
        <v>340</v>
      </c>
      <c r="P667" s="280"/>
      <c r="Q667" s="281"/>
      <c r="R667" s="281"/>
    </row>
    <row r="668" spans="15:18" ht="18.75" customHeight="1">
      <c r="O668" s="1393" t="s">
        <v>341</v>
      </c>
      <c r="P668" s="1394"/>
      <c r="Q668" s="1394"/>
      <c r="R668" s="1395"/>
    </row>
    <row r="669" spans="15:18">
      <c r="O669" s="1393"/>
      <c r="P669" s="1394"/>
      <c r="Q669" s="1394"/>
      <c r="R669" s="1395"/>
    </row>
    <row r="670" spans="15:18">
      <c r="O670" s="1393"/>
      <c r="P670" s="1394"/>
      <c r="Q670" s="1394"/>
      <c r="R670" s="1395"/>
    </row>
    <row r="671" spans="15:18">
      <c r="O671" s="1407"/>
      <c r="P671" s="1408"/>
      <c r="Q671" s="1408"/>
      <c r="R671" s="1409"/>
    </row>
    <row r="676" spans="13:18">
      <c r="O676" s="279" t="s">
        <v>342</v>
      </c>
      <c r="P676" s="280"/>
      <c r="Q676" s="281"/>
      <c r="R676" s="281"/>
    </row>
    <row r="677" spans="13:18" ht="18.75" customHeight="1">
      <c r="O677" s="1393" t="s">
        <v>343</v>
      </c>
      <c r="P677" s="1394"/>
      <c r="Q677" s="1394"/>
      <c r="R677" s="1395"/>
    </row>
    <row r="678" spans="13:18">
      <c r="O678" s="1393"/>
      <c r="P678" s="1394"/>
      <c r="Q678" s="1394"/>
      <c r="R678" s="1395"/>
    </row>
    <row r="679" spans="13:18">
      <c r="O679" s="1407"/>
      <c r="P679" s="1408"/>
      <c r="Q679" s="1408"/>
      <c r="R679" s="1409"/>
    </row>
    <row r="683" spans="13:18" ht="20">
      <c r="M683" s="1410" t="s">
        <v>344</v>
      </c>
      <c r="N683" s="1410"/>
      <c r="O683" s="1410"/>
      <c r="P683" s="1410"/>
      <c r="Q683" s="1410"/>
      <c r="R683" s="1410"/>
    </row>
    <row r="687" spans="13:18" ht="20">
      <c r="M687" s="1410" t="s">
        <v>345</v>
      </c>
      <c r="N687" s="1410"/>
      <c r="O687" s="1410"/>
      <c r="P687" s="1410"/>
      <c r="Q687" s="1410"/>
      <c r="R687" s="1410"/>
    </row>
    <row r="693" spans="2:18" ht="11.25" customHeight="1" thickBot="1"/>
    <row r="694" spans="2:18" ht="19.5" customHeight="1" thickTop="1">
      <c r="B694" s="1260"/>
      <c r="C694" s="1298" t="s">
        <v>346</v>
      </c>
      <c r="D694" s="1298"/>
      <c r="E694" s="1298"/>
      <c r="F694" s="1298"/>
      <c r="G694" s="1298"/>
      <c r="H694" s="1298"/>
      <c r="I694" s="1298"/>
      <c r="J694" s="1298"/>
      <c r="K694" s="1298"/>
      <c r="L694" s="1298"/>
      <c r="M694" s="1298"/>
      <c r="N694" s="1298"/>
      <c r="O694" s="1298"/>
      <c r="P694" s="1298"/>
      <c r="Q694" s="1298"/>
      <c r="R694" s="1298"/>
    </row>
    <row r="695" spans="2:18" ht="19.5" customHeight="1" thickBot="1">
      <c r="B695" s="1261"/>
      <c r="C695" s="1299"/>
      <c r="D695" s="1299"/>
      <c r="E695" s="1299"/>
      <c r="F695" s="1299"/>
      <c r="G695" s="1299"/>
      <c r="H695" s="1299"/>
      <c r="I695" s="1299"/>
      <c r="J695" s="1299"/>
      <c r="K695" s="1299"/>
      <c r="L695" s="1299"/>
      <c r="M695" s="1299"/>
      <c r="N695" s="1299"/>
      <c r="O695" s="1299"/>
      <c r="P695" s="1299"/>
      <c r="Q695" s="1299"/>
      <c r="R695" s="1299"/>
    </row>
    <row r="696" spans="2:18" ht="19.5" customHeight="1" thickTop="1">
      <c r="B696" s="307"/>
      <c r="C696" s="275"/>
      <c r="D696" s="275"/>
      <c r="E696" s="275"/>
      <c r="F696" s="275"/>
      <c r="G696" s="275"/>
      <c r="H696" s="275"/>
      <c r="I696" s="275"/>
      <c r="J696" s="275"/>
      <c r="K696" s="275"/>
      <c r="L696" s="275"/>
      <c r="M696" s="275"/>
      <c r="N696" s="275"/>
      <c r="O696" s="275"/>
      <c r="P696" s="275"/>
      <c r="Q696" s="275"/>
      <c r="R696" s="275"/>
    </row>
    <row r="697" spans="2:18" ht="18.75" customHeight="1">
      <c r="B697" s="1417" t="s">
        <v>401</v>
      </c>
      <c r="C697" s="1417"/>
      <c r="D697" s="1417"/>
      <c r="E697" s="1417"/>
      <c r="F697" s="1417"/>
      <c r="G697" s="1417"/>
      <c r="H697" s="1417"/>
      <c r="I697" s="1417"/>
      <c r="J697" s="1417"/>
      <c r="K697" s="1417"/>
      <c r="L697" s="1417"/>
      <c r="M697" s="1417"/>
      <c r="N697" s="1417"/>
      <c r="O697" s="1417"/>
      <c r="P697" s="1417"/>
      <c r="Q697" s="1417"/>
      <c r="R697" s="1417"/>
    </row>
    <row r="698" spans="2:18" ht="18.75" customHeight="1">
      <c r="B698" s="1417"/>
      <c r="C698" s="1417"/>
      <c r="D698" s="1417"/>
      <c r="E698" s="1417"/>
      <c r="F698" s="1417"/>
      <c r="G698" s="1417"/>
      <c r="H698" s="1417"/>
      <c r="I698" s="1417"/>
      <c r="J698" s="1417"/>
      <c r="K698" s="1417"/>
      <c r="L698" s="1417"/>
      <c r="M698" s="1417"/>
      <c r="N698" s="1417"/>
      <c r="O698" s="1417"/>
      <c r="P698" s="1417"/>
      <c r="Q698" s="1417"/>
      <c r="R698" s="1417"/>
    </row>
    <row r="699" spans="2:18" ht="18.75" customHeight="1">
      <c r="D699" s="312"/>
      <c r="E699" s="312"/>
      <c r="F699" s="312"/>
      <c r="G699" s="312"/>
      <c r="H699" s="312"/>
      <c r="I699" s="312"/>
      <c r="J699" s="312"/>
      <c r="K699" s="312"/>
      <c r="L699" s="312"/>
      <c r="M699" s="312"/>
      <c r="N699" s="312"/>
      <c r="O699" s="312"/>
      <c r="P699" s="312"/>
      <c r="Q699" s="312"/>
      <c r="R699" s="312"/>
    </row>
    <row r="700" spans="2:18" ht="18.75" customHeight="1">
      <c r="B700" s="1341" t="s">
        <v>418</v>
      </c>
      <c r="C700" s="1341"/>
      <c r="D700" s="1341"/>
      <c r="E700" s="1341"/>
      <c r="F700" s="1341"/>
      <c r="G700" s="1341"/>
      <c r="H700" s="1341"/>
      <c r="I700" s="1341"/>
      <c r="J700" s="1341"/>
      <c r="K700" s="1341"/>
      <c r="L700" s="1341"/>
      <c r="M700" s="1341"/>
      <c r="N700" s="1341"/>
      <c r="O700" s="1341"/>
      <c r="P700" s="1341"/>
      <c r="Q700" s="1341"/>
      <c r="R700" s="1341"/>
    </row>
    <row r="701" spans="2:18" ht="18.75" customHeight="1">
      <c r="B701" s="1341"/>
      <c r="C701" s="1341"/>
      <c r="D701" s="1341"/>
      <c r="E701" s="1341"/>
      <c r="F701" s="1341"/>
      <c r="G701" s="1341"/>
      <c r="H701" s="1341"/>
      <c r="I701" s="1341"/>
      <c r="J701" s="1341"/>
      <c r="K701" s="1341"/>
      <c r="L701" s="1341"/>
      <c r="M701" s="1341"/>
      <c r="N701" s="1341"/>
      <c r="O701" s="1341"/>
      <c r="P701" s="1341"/>
      <c r="Q701" s="1341"/>
      <c r="R701" s="1341"/>
    </row>
    <row r="702" spans="2:18" ht="18.75" customHeight="1">
      <c r="B702" s="1341"/>
      <c r="C702" s="1341"/>
      <c r="D702" s="1341"/>
      <c r="E702" s="1341"/>
      <c r="F702" s="1341"/>
      <c r="G702" s="1341"/>
      <c r="H702" s="1341"/>
      <c r="I702" s="1341"/>
      <c r="J702" s="1341"/>
      <c r="K702" s="1341"/>
      <c r="L702" s="1341"/>
      <c r="M702" s="1341"/>
      <c r="N702" s="1341"/>
      <c r="O702" s="1341"/>
      <c r="P702" s="1341"/>
      <c r="Q702" s="1341"/>
      <c r="R702" s="1341"/>
    </row>
    <row r="703" spans="2:18" ht="18.75" customHeight="1">
      <c r="B703" s="1341"/>
      <c r="C703" s="1341"/>
      <c r="D703" s="1341"/>
      <c r="E703" s="1341"/>
      <c r="F703" s="1341"/>
      <c r="G703" s="1341"/>
      <c r="H703" s="1341"/>
      <c r="I703" s="1341"/>
      <c r="J703" s="1341"/>
      <c r="K703" s="1341"/>
      <c r="L703" s="1341"/>
      <c r="M703" s="1341"/>
      <c r="N703" s="1341"/>
      <c r="O703" s="1341"/>
      <c r="P703" s="1341"/>
      <c r="Q703" s="1341"/>
      <c r="R703" s="1341"/>
    </row>
    <row r="704" spans="2:18" ht="18.75" customHeight="1">
      <c r="D704" s="312"/>
      <c r="E704" s="312"/>
      <c r="F704" s="312"/>
      <c r="G704" s="312"/>
      <c r="H704" s="312"/>
      <c r="L704" s="313"/>
      <c r="M704" s="312"/>
      <c r="N704" s="312"/>
    </row>
    <row r="705" spans="2:28" ht="18.75" customHeight="1">
      <c r="B705" s="1410" t="s">
        <v>347</v>
      </c>
      <c r="C705" s="1410"/>
      <c r="D705" s="1410"/>
      <c r="E705" s="1410"/>
      <c r="F705" s="1410"/>
      <c r="G705" s="312"/>
      <c r="H705" s="312"/>
      <c r="L705" s="313"/>
      <c r="M705" s="312"/>
      <c r="N705" s="312"/>
      <c r="O705" s="1368"/>
      <c r="P705" s="1368"/>
      <c r="Q705" s="1368"/>
      <c r="R705" s="1368"/>
    </row>
    <row r="706" spans="2:28" ht="18.75" customHeight="1">
      <c r="D706" s="312"/>
      <c r="E706" s="312"/>
      <c r="F706" s="312"/>
      <c r="G706" s="312"/>
      <c r="H706" s="312"/>
      <c r="L706" s="313"/>
      <c r="M706" s="312"/>
      <c r="N706" s="312"/>
      <c r="O706" s="314"/>
      <c r="P706" s="314"/>
      <c r="Q706" s="314"/>
      <c r="R706" s="314"/>
    </row>
    <row r="707" spans="2:28" ht="18.75" customHeight="1">
      <c r="D707" s="312"/>
      <c r="E707" s="312"/>
      <c r="F707" s="312"/>
      <c r="G707" s="312"/>
      <c r="H707" s="312"/>
      <c r="L707" s="313"/>
      <c r="M707" s="312"/>
      <c r="N707" s="312"/>
      <c r="O707" s="314"/>
      <c r="P707" s="314"/>
      <c r="Q707" s="314"/>
      <c r="R707" s="314"/>
    </row>
    <row r="708" spans="2:28" ht="18.75" customHeight="1">
      <c r="D708" s="312"/>
      <c r="E708" s="312"/>
      <c r="F708" s="312"/>
      <c r="G708" s="312"/>
      <c r="H708" s="312"/>
      <c r="L708" s="313"/>
      <c r="M708" s="312"/>
      <c r="N708" s="312"/>
      <c r="O708" s="313"/>
      <c r="P708" s="313"/>
      <c r="Q708" s="313"/>
      <c r="R708" s="313"/>
    </row>
    <row r="709" spans="2:28" ht="18.75" customHeight="1">
      <c r="D709" s="312"/>
      <c r="E709" s="312"/>
      <c r="F709" s="312"/>
      <c r="G709" s="312"/>
      <c r="H709" s="312"/>
      <c r="L709" s="313"/>
      <c r="M709" s="312"/>
      <c r="N709" s="312"/>
    </row>
    <row r="710" spans="2:28" ht="18.75" customHeight="1">
      <c r="D710" s="312"/>
      <c r="E710" s="312"/>
      <c r="F710" s="312"/>
      <c r="G710" s="312"/>
      <c r="H710" s="312"/>
      <c r="L710" s="313"/>
      <c r="M710" s="312"/>
      <c r="N710" s="312"/>
    </row>
    <row r="711" spans="2:28" ht="18.75" customHeight="1">
      <c r="D711" s="312"/>
      <c r="E711" s="312"/>
      <c r="F711" s="312"/>
      <c r="G711" s="312"/>
      <c r="H711" s="312"/>
      <c r="L711" s="313"/>
      <c r="M711" s="312"/>
      <c r="N711" s="312"/>
    </row>
    <row r="712" spans="2:28" ht="18.75" customHeight="1">
      <c r="D712" s="312"/>
      <c r="E712" s="312"/>
      <c r="F712" s="312"/>
      <c r="G712" s="312"/>
      <c r="H712" s="312"/>
      <c r="L712" s="313"/>
      <c r="M712" s="312"/>
      <c r="N712" s="312"/>
    </row>
    <row r="713" spans="2:28" ht="18.75" customHeight="1">
      <c r="D713" s="315"/>
      <c r="E713" s="315"/>
      <c r="F713" s="315"/>
      <c r="G713" s="315"/>
      <c r="H713" s="315"/>
      <c r="I713" s="315"/>
      <c r="J713" s="315"/>
      <c r="K713" s="284"/>
      <c r="L713" s="315"/>
      <c r="M713" s="315"/>
      <c r="N713" s="315"/>
      <c r="O713" s="315"/>
      <c r="P713" s="315"/>
      <c r="Q713" s="315"/>
      <c r="R713" s="315"/>
    </row>
    <row r="714" spans="2:28" ht="18.75" customHeight="1">
      <c r="B714" s="1341" t="s">
        <v>348</v>
      </c>
      <c r="C714" s="1341"/>
      <c r="D714" s="1341"/>
      <c r="E714" s="1341"/>
      <c r="F714" s="1341"/>
      <c r="G714" s="1341"/>
      <c r="H714" s="1341"/>
      <c r="I714" s="1341"/>
      <c r="J714" s="1341"/>
      <c r="K714" s="1341"/>
      <c r="L714" s="1341"/>
      <c r="M714" s="1341"/>
      <c r="N714" s="1341"/>
      <c r="O714" s="1341"/>
      <c r="P714" s="1341"/>
      <c r="Q714" s="1341"/>
      <c r="R714" s="1341"/>
    </row>
    <row r="715" spans="2:28" ht="18.75" customHeight="1">
      <c r="B715" s="1341"/>
      <c r="C715" s="1341"/>
      <c r="D715" s="1341"/>
      <c r="E715" s="1341"/>
      <c r="F715" s="1341"/>
      <c r="G715" s="1341"/>
      <c r="H715" s="1341"/>
      <c r="I715" s="1341"/>
      <c r="J715" s="1341"/>
      <c r="K715" s="1341"/>
      <c r="L715" s="1341"/>
      <c r="M715" s="1341"/>
      <c r="N715" s="1341"/>
      <c r="O715" s="1341"/>
      <c r="P715" s="1341"/>
      <c r="Q715" s="1341"/>
      <c r="R715" s="1341"/>
    </row>
    <row r="716" spans="2:28" ht="18.75" customHeight="1">
      <c r="B716" s="1341" t="s">
        <v>402</v>
      </c>
      <c r="C716" s="1341"/>
      <c r="D716" s="1341"/>
      <c r="E716" s="1341"/>
      <c r="F716" s="1341"/>
      <c r="G716" s="1341"/>
      <c r="H716" s="1341"/>
      <c r="I716" s="1341"/>
      <c r="J716" s="1341"/>
      <c r="K716" s="1341"/>
      <c r="L716" s="1341"/>
      <c r="M716" s="1341"/>
      <c r="N716" s="1341"/>
      <c r="O716" s="1341"/>
      <c r="P716" s="1341"/>
      <c r="Q716" s="1341"/>
      <c r="R716" s="1341"/>
    </row>
    <row r="717" spans="2:28" ht="18.75" customHeight="1">
      <c r="B717" s="1341"/>
      <c r="C717" s="1341"/>
      <c r="D717" s="1341"/>
      <c r="E717" s="1341"/>
      <c r="F717" s="1341"/>
      <c r="G717" s="1341"/>
      <c r="H717" s="1341"/>
      <c r="I717" s="1341"/>
      <c r="J717" s="1341"/>
      <c r="K717" s="1341"/>
      <c r="L717" s="1341"/>
      <c r="M717" s="1341"/>
      <c r="N717" s="1341"/>
      <c r="O717" s="1341"/>
      <c r="P717" s="1341"/>
      <c r="Q717" s="1341"/>
      <c r="R717" s="1341"/>
      <c r="V717" s="312"/>
      <c r="Z717" s="313"/>
      <c r="AA717" s="312"/>
      <c r="AB717" s="312"/>
    </row>
    <row r="718" spans="2:28" ht="18.75" customHeight="1">
      <c r="B718" s="316"/>
      <c r="C718" s="316"/>
      <c r="D718" s="316"/>
      <c r="E718" s="316"/>
      <c r="F718" s="316"/>
      <c r="G718" s="316"/>
      <c r="H718" s="316"/>
      <c r="I718" s="316"/>
      <c r="J718" s="316"/>
      <c r="K718" s="316"/>
      <c r="L718" s="316"/>
      <c r="M718" s="316"/>
      <c r="N718" s="316"/>
      <c r="O718" s="316"/>
      <c r="P718" s="316"/>
      <c r="Q718" s="316"/>
      <c r="R718" s="316"/>
      <c r="V718" s="312"/>
      <c r="Z718" s="313"/>
      <c r="AA718" s="312"/>
      <c r="AB718" s="312"/>
    </row>
    <row r="719" spans="2:28" ht="18.75" customHeight="1">
      <c r="B719" s="316"/>
      <c r="C719" s="316"/>
      <c r="D719" s="316"/>
      <c r="E719" s="316"/>
      <c r="F719" s="316"/>
      <c r="G719" s="316"/>
      <c r="H719" s="316"/>
      <c r="I719" s="316"/>
      <c r="J719" s="316"/>
      <c r="K719" s="316"/>
      <c r="L719" s="316"/>
      <c r="M719" s="316"/>
      <c r="N719" s="316"/>
      <c r="O719" s="316"/>
      <c r="P719" s="316"/>
      <c r="Q719" s="316"/>
      <c r="R719" s="316"/>
      <c r="V719" s="312"/>
      <c r="Z719" s="313"/>
      <c r="AA719" s="312"/>
      <c r="AB719" s="312"/>
    </row>
    <row r="720" spans="2:28" ht="18.75" customHeight="1">
      <c r="B720" s="316"/>
      <c r="C720" s="316"/>
      <c r="D720" s="316"/>
      <c r="E720" s="316"/>
      <c r="F720" s="316"/>
      <c r="G720" s="316"/>
      <c r="H720" s="316"/>
      <c r="I720" s="316"/>
      <c r="J720" s="316"/>
      <c r="K720" s="316"/>
      <c r="L720" s="316"/>
      <c r="M720" s="316"/>
      <c r="N720" s="316"/>
      <c r="O720" s="316"/>
      <c r="P720" s="316"/>
      <c r="Q720" s="316"/>
      <c r="R720" s="316"/>
      <c r="V720" s="312"/>
      <c r="W720" s="312"/>
      <c r="X720" s="312"/>
      <c r="Y720" s="312"/>
      <c r="Z720" s="312"/>
      <c r="AA720" s="312"/>
      <c r="AB720" s="312"/>
    </row>
    <row r="721" spans="2:32" ht="18.75" customHeight="1">
      <c r="B721" s="316"/>
      <c r="C721" s="316"/>
      <c r="D721" s="316"/>
      <c r="E721" s="316"/>
      <c r="F721" s="316"/>
      <c r="G721" s="316"/>
      <c r="H721" s="316"/>
      <c r="I721" s="316"/>
      <c r="J721" s="316"/>
      <c r="K721" s="316"/>
      <c r="L721" s="316"/>
      <c r="M721" s="316"/>
      <c r="N721" s="316"/>
      <c r="O721" s="316"/>
      <c r="P721" s="316"/>
      <c r="Q721" s="316"/>
      <c r="R721" s="316"/>
      <c r="V721" s="312"/>
      <c r="W721" s="312"/>
      <c r="X721" s="312"/>
      <c r="Y721" s="312"/>
      <c r="Z721" s="312"/>
      <c r="AA721" s="312"/>
      <c r="AB721" s="312"/>
      <c r="AC721" s="312"/>
      <c r="AD721" s="312"/>
      <c r="AE721" s="312"/>
      <c r="AF721" s="312"/>
    </row>
    <row r="722" spans="2:32" ht="18.75" customHeight="1">
      <c r="B722" s="316"/>
      <c r="C722" s="316"/>
      <c r="D722" s="316"/>
      <c r="E722" s="316"/>
      <c r="F722" s="316"/>
      <c r="G722" s="316"/>
      <c r="H722" s="316"/>
      <c r="I722" s="316"/>
      <c r="J722" s="316"/>
      <c r="K722" s="316"/>
      <c r="L722" s="316"/>
      <c r="M722" s="316"/>
      <c r="N722" s="316"/>
      <c r="O722" s="316"/>
      <c r="P722" s="316"/>
      <c r="Q722" s="316"/>
      <c r="R722" s="316"/>
      <c r="V722" s="312"/>
      <c r="W722" s="312"/>
      <c r="X722" s="312"/>
      <c r="Y722" s="312"/>
      <c r="Z722" s="312"/>
      <c r="AA722" s="312"/>
      <c r="AB722" s="312"/>
      <c r="AC722" s="312"/>
      <c r="AD722" s="312"/>
      <c r="AE722" s="312"/>
      <c r="AF722" s="312"/>
    </row>
    <row r="723" spans="2:32" ht="18.75" customHeight="1">
      <c r="B723" s="316"/>
      <c r="C723" s="316"/>
      <c r="D723" s="316"/>
      <c r="E723" s="316"/>
      <c r="F723" s="316"/>
      <c r="G723" s="316"/>
      <c r="H723" s="316"/>
      <c r="I723" s="316"/>
      <c r="J723" s="316"/>
      <c r="K723" s="316"/>
      <c r="L723" s="316"/>
      <c r="M723" s="316"/>
      <c r="N723" s="316"/>
      <c r="O723" s="316"/>
      <c r="P723" s="316"/>
      <c r="Q723" s="316"/>
      <c r="R723" s="316"/>
      <c r="V723" s="312"/>
      <c r="W723" s="312"/>
      <c r="X723" s="312"/>
      <c r="Y723" s="312"/>
      <c r="Z723" s="312"/>
      <c r="AA723" s="312"/>
      <c r="AB723" s="312"/>
      <c r="AC723" s="312"/>
      <c r="AD723" s="312"/>
      <c r="AE723" s="312"/>
      <c r="AF723" s="312"/>
    </row>
    <row r="724" spans="2:32" ht="18.75" customHeight="1">
      <c r="B724" s="316"/>
      <c r="C724" s="316"/>
      <c r="D724" s="316"/>
      <c r="E724" s="316"/>
      <c r="F724" s="316"/>
      <c r="G724" s="316"/>
      <c r="H724" s="316"/>
      <c r="I724" s="316"/>
      <c r="J724" s="316"/>
      <c r="K724" s="316"/>
      <c r="L724" s="316"/>
      <c r="M724" s="316"/>
      <c r="N724" s="316"/>
      <c r="O724" s="316"/>
      <c r="P724" s="316"/>
      <c r="Q724" s="316"/>
      <c r="R724" s="316"/>
      <c r="V724" s="312"/>
      <c r="W724" s="312"/>
      <c r="X724" s="312"/>
      <c r="Y724" s="312"/>
      <c r="Z724" s="312"/>
      <c r="AA724" s="312"/>
      <c r="AB724" s="312"/>
      <c r="AC724" s="312"/>
      <c r="AD724" s="312"/>
      <c r="AE724" s="312"/>
      <c r="AF724" s="312"/>
    </row>
    <row r="725" spans="2:32" ht="18.75" customHeight="1">
      <c r="B725" s="316"/>
      <c r="C725" s="316"/>
      <c r="D725" s="316"/>
      <c r="E725" s="316"/>
      <c r="F725" s="316"/>
      <c r="G725" s="316"/>
      <c r="H725" s="316"/>
      <c r="I725" s="316"/>
      <c r="J725" s="316"/>
      <c r="K725" s="316"/>
      <c r="L725" s="316"/>
      <c r="M725" s="316"/>
      <c r="N725" s="316"/>
      <c r="O725" s="316"/>
      <c r="P725" s="316"/>
      <c r="Q725" s="316"/>
      <c r="R725" s="316"/>
      <c r="V725" s="312"/>
      <c r="W725" s="312"/>
      <c r="X725" s="312"/>
      <c r="Y725" s="312"/>
      <c r="Z725" s="312"/>
      <c r="AA725" s="312"/>
      <c r="AB725" s="312"/>
      <c r="AC725" s="312"/>
      <c r="AD725" s="312"/>
      <c r="AE725" s="312"/>
      <c r="AF725" s="312"/>
    </row>
    <row r="726" spans="2:32" ht="18.75" customHeight="1">
      <c r="B726" s="316"/>
      <c r="C726" s="316"/>
      <c r="D726" s="316"/>
      <c r="E726" s="316"/>
      <c r="F726" s="316"/>
      <c r="G726" s="316"/>
      <c r="H726" s="316"/>
      <c r="I726" s="316"/>
      <c r="J726" s="316"/>
      <c r="K726" s="316"/>
      <c r="L726" s="316"/>
      <c r="M726" s="316"/>
      <c r="N726" s="316"/>
      <c r="O726" s="316"/>
      <c r="P726" s="316"/>
      <c r="Q726" s="316"/>
      <c r="R726" s="316"/>
      <c r="V726" s="312"/>
      <c r="W726" s="312"/>
      <c r="X726" s="312"/>
      <c r="Y726" s="312"/>
      <c r="Z726" s="312"/>
      <c r="AA726" s="312"/>
      <c r="AB726" s="312"/>
      <c r="AC726" s="312"/>
      <c r="AD726" s="312"/>
      <c r="AE726" s="312"/>
      <c r="AF726" s="312"/>
    </row>
    <row r="727" spans="2:32" ht="18.75" customHeight="1">
      <c r="B727" s="316"/>
      <c r="C727" s="316"/>
      <c r="D727" s="316"/>
      <c r="E727" s="316"/>
      <c r="F727" s="316"/>
      <c r="G727" s="316"/>
      <c r="H727" s="316"/>
      <c r="I727" s="316"/>
      <c r="J727" s="316"/>
      <c r="K727" s="316"/>
      <c r="L727" s="316"/>
      <c r="M727" s="316"/>
      <c r="N727" s="316"/>
      <c r="O727" s="316"/>
      <c r="P727" s="316"/>
      <c r="Q727" s="316"/>
      <c r="R727" s="316"/>
      <c r="V727" s="284"/>
      <c r="W727" s="284"/>
      <c r="X727" s="284"/>
      <c r="Y727" s="284"/>
      <c r="Z727" s="284"/>
      <c r="AA727" s="284"/>
      <c r="AB727" s="284"/>
      <c r="AC727" s="284"/>
      <c r="AD727" s="284"/>
      <c r="AE727" s="284"/>
      <c r="AF727" s="317"/>
    </row>
    <row r="728" spans="2:32" ht="18.75" customHeight="1">
      <c r="B728" s="316"/>
      <c r="C728" s="316"/>
      <c r="D728" s="316"/>
      <c r="E728" s="316"/>
      <c r="F728" s="316"/>
      <c r="G728" s="316"/>
      <c r="H728" s="316"/>
      <c r="I728" s="316"/>
      <c r="J728" s="316"/>
      <c r="K728" s="316"/>
      <c r="L728" s="316"/>
      <c r="M728" s="316"/>
      <c r="N728" s="316"/>
      <c r="O728" s="316"/>
      <c r="P728" s="316"/>
      <c r="Q728" s="316"/>
      <c r="R728" s="316"/>
      <c r="V728" s="284"/>
      <c r="W728" s="284"/>
      <c r="X728" s="284"/>
      <c r="Y728" s="284"/>
      <c r="Z728" s="284"/>
      <c r="AA728" s="284"/>
      <c r="AB728" s="284"/>
      <c r="AC728" s="284"/>
      <c r="AD728" s="284"/>
      <c r="AE728" s="284"/>
      <c r="AF728" s="317"/>
    </row>
    <row r="729" spans="2:32" ht="18.75" customHeight="1">
      <c r="B729" s="316"/>
      <c r="C729" s="316"/>
      <c r="D729" s="316"/>
      <c r="E729" s="316"/>
      <c r="F729" s="316"/>
      <c r="G729" s="316"/>
      <c r="H729" s="316"/>
      <c r="I729" s="316"/>
      <c r="J729" s="316"/>
      <c r="K729" s="316"/>
      <c r="L729" s="316"/>
      <c r="M729" s="316"/>
      <c r="N729" s="316"/>
      <c r="O729" s="316"/>
      <c r="P729" s="316"/>
      <c r="Q729" s="316"/>
      <c r="R729" s="316"/>
      <c r="V729" s="284"/>
      <c r="W729" s="284"/>
      <c r="X729" s="284"/>
      <c r="Y729" s="284"/>
      <c r="Z729" s="284"/>
      <c r="AA729" s="284"/>
      <c r="AB729" s="284"/>
      <c r="AC729" s="284"/>
      <c r="AD729" s="284"/>
      <c r="AE729" s="284"/>
      <c r="AF729" s="317"/>
    </row>
    <row r="730" spans="2:32" ht="18.75" customHeight="1">
      <c r="B730" s="316"/>
      <c r="C730" s="316"/>
      <c r="D730" s="316"/>
      <c r="E730" s="316"/>
      <c r="F730" s="316"/>
      <c r="G730" s="316"/>
      <c r="H730" s="316"/>
      <c r="I730" s="316"/>
      <c r="J730" s="316"/>
      <c r="K730" s="316"/>
      <c r="L730" s="316"/>
      <c r="M730" s="316"/>
      <c r="N730" s="316"/>
      <c r="O730" s="316"/>
      <c r="P730" s="316"/>
      <c r="Q730" s="316"/>
      <c r="R730" s="316"/>
      <c r="V730" s="284"/>
      <c r="W730" s="284"/>
      <c r="X730" s="284"/>
      <c r="Y730" s="284"/>
      <c r="Z730" s="284"/>
      <c r="AA730" s="284"/>
      <c r="AB730" s="284"/>
      <c r="AC730" s="284"/>
      <c r="AD730" s="284"/>
      <c r="AE730" s="284"/>
      <c r="AF730" s="317"/>
    </row>
    <row r="731" spans="2:32" ht="18.75" customHeight="1">
      <c r="D731" s="315"/>
      <c r="E731" s="315"/>
      <c r="F731" s="315"/>
      <c r="G731" s="315"/>
      <c r="H731" s="315"/>
      <c r="I731" s="315"/>
      <c r="J731" s="315"/>
      <c r="K731" s="284"/>
      <c r="L731" s="315"/>
      <c r="M731" s="315"/>
      <c r="N731" s="315"/>
      <c r="O731" s="315"/>
      <c r="P731" s="315"/>
      <c r="Q731" s="315"/>
      <c r="R731" s="315"/>
    </row>
    <row r="732" spans="2:32" ht="18.75" customHeight="1">
      <c r="D732" s="315"/>
      <c r="E732" s="315"/>
      <c r="F732" s="315"/>
      <c r="G732" s="315"/>
      <c r="H732" s="315"/>
      <c r="I732" s="315"/>
      <c r="J732" s="315"/>
      <c r="K732" s="284"/>
      <c r="L732" s="315"/>
      <c r="M732" s="315"/>
      <c r="N732" s="315"/>
      <c r="O732" s="315"/>
      <c r="P732" s="315"/>
      <c r="Q732" s="315"/>
      <c r="R732" s="315"/>
    </row>
    <row r="733" spans="2:32" ht="18.75" customHeight="1">
      <c r="D733" s="315"/>
      <c r="E733" s="315"/>
      <c r="F733" s="315"/>
      <c r="G733" s="315"/>
      <c r="H733" s="315"/>
      <c r="I733" s="315"/>
      <c r="J733" s="315"/>
      <c r="K733" s="284"/>
      <c r="L733" s="315"/>
      <c r="M733" s="315"/>
      <c r="N733" s="315"/>
      <c r="O733" s="315"/>
      <c r="P733" s="315"/>
      <c r="Q733" s="315"/>
      <c r="R733" s="315"/>
    </row>
    <row r="734" spans="2:32" ht="18.75" customHeight="1">
      <c r="B734" s="1341" t="s">
        <v>349</v>
      </c>
      <c r="C734" s="1341"/>
      <c r="D734" s="1341"/>
      <c r="E734" s="1341"/>
      <c r="F734" s="1341"/>
      <c r="G734" s="1341"/>
      <c r="H734" s="1341"/>
      <c r="I734" s="1341"/>
      <c r="J734" s="1341"/>
      <c r="K734" s="1341"/>
      <c r="L734" s="1341"/>
      <c r="M734" s="1341"/>
      <c r="N734" s="1341"/>
      <c r="O734" s="1341"/>
      <c r="P734" s="1341"/>
      <c r="Q734" s="1341"/>
      <c r="R734" s="1341"/>
    </row>
    <row r="735" spans="2:32" ht="18.75" customHeight="1">
      <c r="B735" s="1341"/>
      <c r="C735" s="1341"/>
      <c r="D735" s="1341"/>
      <c r="E735" s="1341"/>
      <c r="F735" s="1341"/>
      <c r="G735" s="1341"/>
      <c r="H735" s="1341"/>
      <c r="I735" s="1341"/>
      <c r="J735" s="1341"/>
      <c r="K735" s="1341"/>
      <c r="L735" s="1341"/>
      <c r="M735" s="1341"/>
      <c r="N735" s="1341"/>
      <c r="O735" s="1341"/>
      <c r="P735" s="1341"/>
      <c r="Q735" s="1341"/>
      <c r="R735" s="1341"/>
    </row>
    <row r="736" spans="2:32" ht="18.75" customHeight="1">
      <c r="D736" s="315"/>
      <c r="E736" s="315"/>
      <c r="F736" s="315"/>
      <c r="G736" s="315"/>
      <c r="H736" s="315"/>
      <c r="I736" s="315"/>
      <c r="J736" s="315"/>
      <c r="K736" s="284"/>
      <c r="L736" s="315"/>
      <c r="M736" s="315"/>
      <c r="N736" s="315"/>
      <c r="O736" s="315"/>
      <c r="P736" s="315"/>
      <c r="Q736" s="315"/>
      <c r="R736" s="315"/>
    </row>
    <row r="737" spans="4:18" ht="18.75" customHeight="1">
      <c r="D737" s="315"/>
      <c r="E737" s="315"/>
      <c r="F737" s="315"/>
      <c r="G737" s="315"/>
      <c r="H737" s="315"/>
      <c r="I737" s="315"/>
      <c r="J737" s="315"/>
      <c r="K737" s="284"/>
      <c r="L737" s="315"/>
      <c r="M737" s="315"/>
      <c r="N737" s="315"/>
      <c r="O737" s="279" t="s">
        <v>350</v>
      </c>
      <c r="P737" s="280"/>
      <c r="Q737" s="281"/>
      <c r="R737" s="281"/>
    </row>
    <row r="738" spans="4:18" ht="18.75" customHeight="1">
      <c r="D738" s="315"/>
      <c r="E738" s="315"/>
      <c r="F738" s="315"/>
      <c r="G738" s="315"/>
      <c r="H738" s="315"/>
      <c r="I738" s="315"/>
      <c r="J738" s="315"/>
      <c r="K738" s="284"/>
      <c r="L738" s="315"/>
      <c r="M738" s="315"/>
      <c r="N738" s="315"/>
      <c r="O738" s="1246" t="s">
        <v>315</v>
      </c>
      <c r="P738" s="1247"/>
      <c r="Q738" s="1247"/>
      <c r="R738" s="1248"/>
    </row>
    <row r="739" spans="4:18" ht="18.75" customHeight="1">
      <c r="D739" s="315"/>
      <c r="E739" s="315"/>
      <c r="F739" s="315"/>
      <c r="G739" s="315"/>
      <c r="H739" s="315"/>
      <c r="I739" s="315"/>
      <c r="J739" s="315"/>
      <c r="K739" s="284"/>
      <c r="L739" s="315"/>
      <c r="M739" s="315"/>
      <c r="N739" s="315"/>
      <c r="O739" s="1246"/>
      <c r="P739" s="1247"/>
      <c r="Q739" s="1247"/>
      <c r="R739" s="1248"/>
    </row>
    <row r="740" spans="4:18" ht="18.75" customHeight="1">
      <c r="D740" s="315"/>
      <c r="E740" s="315"/>
      <c r="F740" s="315"/>
      <c r="G740" s="315"/>
      <c r="H740" s="315"/>
      <c r="I740" s="315"/>
      <c r="J740" s="315"/>
      <c r="K740" s="284"/>
      <c r="L740" s="315"/>
      <c r="M740" s="315"/>
      <c r="N740" s="315"/>
      <c r="O740" s="297"/>
      <c r="P740" s="298"/>
      <c r="Q740" s="298"/>
      <c r="R740" s="299"/>
    </row>
    <row r="741" spans="4:18" ht="18.75" customHeight="1">
      <c r="D741" s="315"/>
      <c r="E741" s="315"/>
      <c r="F741" s="315"/>
      <c r="G741" s="315"/>
      <c r="H741" s="315"/>
      <c r="I741" s="315"/>
      <c r="J741" s="315"/>
      <c r="K741" s="284"/>
      <c r="L741" s="315"/>
      <c r="M741" s="315"/>
      <c r="N741" s="315"/>
      <c r="O741" s="297" t="s">
        <v>316</v>
      </c>
      <c r="P741" s="298"/>
      <c r="Q741" s="298"/>
      <c r="R741" s="299"/>
    </row>
    <row r="742" spans="4:18" ht="18.75" customHeight="1">
      <c r="D742" s="315"/>
      <c r="E742" s="315"/>
      <c r="F742" s="315"/>
      <c r="G742" s="315"/>
      <c r="H742" s="315"/>
      <c r="I742" s="315"/>
      <c r="J742" s="315"/>
      <c r="K742" s="284"/>
      <c r="L742" s="315"/>
      <c r="M742" s="315"/>
      <c r="N742" s="315"/>
      <c r="O742" s="297"/>
      <c r="P742" s="298"/>
      <c r="Q742" s="298"/>
      <c r="R742" s="299"/>
    </row>
    <row r="743" spans="4:18" ht="18.75" customHeight="1">
      <c r="D743" s="315"/>
      <c r="E743" s="315"/>
      <c r="F743" s="315"/>
      <c r="G743" s="315"/>
      <c r="H743" s="315"/>
      <c r="I743" s="315"/>
      <c r="J743" s="315"/>
      <c r="K743" s="284"/>
      <c r="L743" s="315"/>
      <c r="M743" s="315"/>
      <c r="N743" s="315"/>
      <c r="O743" s="297"/>
      <c r="P743" s="298"/>
      <c r="Q743" s="298"/>
      <c r="R743" s="299"/>
    </row>
    <row r="744" spans="4:18" ht="18.75" customHeight="1">
      <c r="D744" s="315"/>
      <c r="E744" s="315"/>
      <c r="F744" s="315"/>
      <c r="G744" s="315"/>
      <c r="H744" s="315"/>
      <c r="I744" s="315"/>
      <c r="J744" s="315"/>
      <c r="K744" s="284"/>
      <c r="L744" s="315"/>
      <c r="M744" s="315"/>
      <c r="N744" s="315"/>
      <c r="O744" s="297"/>
      <c r="P744" s="298"/>
      <c r="Q744" s="298"/>
      <c r="R744" s="299"/>
    </row>
    <row r="745" spans="4:18" ht="18.75" customHeight="1">
      <c r="D745" s="315"/>
      <c r="E745" s="315"/>
      <c r="F745" s="315"/>
      <c r="G745" s="315"/>
      <c r="H745" s="315"/>
      <c r="I745" s="315"/>
      <c r="J745" s="315"/>
      <c r="K745" s="284"/>
      <c r="L745" s="315"/>
      <c r="M745" s="315"/>
      <c r="N745" s="315"/>
      <c r="O745" s="297" t="s">
        <v>317</v>
      </c>
      <c r="P745" s="298"/>
      <c r="Q745" s="298"/>
      <c r="R745" s="299"/>
    </row>
    <row r="746" spans="4:18" ht="18.75" customHeight="1">
      <c r="D746" s="315"/>
      <c r="E746" s="315"/>
      <c r="F746" s="315"/>
      <c r="G746" s="315"/>
      <c r="H746" s="315"/>
      <c r="I746" s="315"/>
      <c r="J746" s="315"/>
      <c r="K746" s="284"/>
      <c r="L746" s="315"/>
      <c r="M746" s="315"/>
      <c r="N746" s="315"/>
      <c r="O746" s="297"/>
      <c r="P746" s="298"/>
      <c r="Q746" s="298"/>
      <c r="R746" s="299"/>
    </row>
    <row r="747" spans="4:18" ht="18.75" customHeight="1">
      <c r="D747" s="315"/>
      <c r="E747" s="315"/>
      <c r="F747" s="315"/>
      <c r="G747" s="315"/>
      <c r="H747" s="315"/>
      <c r="I747" s="315"/>
      <c r="J747" s="315"/>
      <c r="K747" s="284"/>
      <c r="L747" s="315"/>
      <c r="M747" s="315"/>
      <c r="N747" s="315"/>
      <c r="O747" s="297"/>
      <c r="P747" s="298"/>
      <c r="Q747" s="298"/>
      <c r="R747" s="299"/>
    </row>
    <row r="748" spans="4:18" ht="18.75" customHeight="1">
      <c r="D748" s="315"/>
      <c r="E748" s="315"/>
      <c r="F748" s="315"/>
      <c r="G748" s="315"/>
      <c r="H748" s="315"/>
      <c r="I748" s="315"/>
      <c r="J748" s="315"/>
      <c r="K748" s="284"/>
      <c r="L748" s="315"/>
      <c r="M748" s="315"/>
      <c r="N748" s="315"/>
      <c r="O748" s="297"/>
      <c r="P748" s="298"/>
      <c r="Q748" s="298"/>
      <c r="R748" s="299"/>
    </row>
    <row r="749" spans="4:18" ht="18.75" customHeight="1">
      <c r="D749" s="315"/>
      <c r="E749" s="315"/>
      <c r="F749" s="315"/>
      <c r="G749" s="315"/>
      <c r="H749" s="315"/>
      <c r="I749" s="315"/>
      <c r="J749" s="315"/>
      <c r="K749" s="284"/>
      <c r="L749" s="315"/>
      <c r="M749" s="315"/>
      <c r="N749" s="315"/>
      <c r="O749" s="297"/>
      <c r="P749" s="298"/>
      <c r="Q749" s="1369" t="s">
        <v>318</v>
      </c>
      <c r="R749" s="1370"/>
    </row>
    <row r="750" spans="4:18" ht="18.75" customHeight="1">
      <c r="D750" s="315"/>
      <c r="E750" s="315"/>
      <c r="F750" s="315"/>
      <c r="G750" s="315"/>
      <c r="H750" s="315"/>
      <c r="I750" s="315"/>
      <c r="J750" s="315"/>
      <c r="K750" s="284"/>
      <c r="L750" s="315"/>
      <c r="M750" s="315"/>
      <c r="N750" s="315"/>
      <c r="O750" s="300"/>
      <c r="P750" s="301"/>
      <c r="Q750" s="301"/>
      <c r="R750" s="302"/>
    </row>
    <row r="751" spans="4:18" ht="18.75" customHeight="1">
      <c r="D751" s="315"/>
      <c r="E751" s="315"/>
      <c r="F751" s="315"/>
      <c r="G751" s="315"/>
      <c r="H751" s="315"/>
      <c r="I751" s="315"/>
      <c r="J751" s="315"/>
      <c r="K751" s="284"/>
      <c r="L751" s="315"/>
      <c r="M751" s="315"/>
      <c r="N751" s="315"/>
    </row>
    <row r="752" spans="4:18" ht="18.75" customHeight="1">
      <c r="D752" s="315"/>
      <c r="E752" s="315"/>
      <c r="F752" s="315"/>
      <c r="G752" s="315"/>
      <c r="H752" s="315"/>
      <c r="I752" s="315"/>
      <c r="J752" s="315"/>
      <c r="K752" s="284"/>
      <c r="L752" s="315"/>
      <c r="M752" s="315"/>
      <c r="N752" s="315"/>
    </row>
    <row r="753" spans="2:18" ht="18.75" customHeight="1" thickBot="1">
      <c r="D753" s="315"/>
      <c r="E753" s="315"/>
      <c r="F753" s="315"/>
      <c r="G753" s="315"/>
      <c r="H753" s="315"/>
      <c r="I753" s="315"/>
      <c r="J753" s="315"/>
      <c r="K753" s="284"/>
      <c r="L753" s="315"/>
      <c r="M753" s="315"/>
      <c r="N753" s="315"/>
      <c r="O753" s="315"/>
      <c r="P753" s="315"/>
      <c r="Q753" s="315"/>
      <c r="R753" s="315"/>
    </row>
    <row r="754" spans="2:18" ht="18.75" customHeight="1" thickTop="1">
      <c r="B754" s="1260"/>
      <c r="C754" s="1298" t="s">
        <v>351</v>
      </c>
      <c r="D754" s="1298"/>
      <c r="E754" s="1298"/>
      <c r="F754" s="1298"/>
      <c r="G754" s="1298"/>
      <c r="H754" s="1298"/>
      <c r="I754" s="1298"/>
      <c r="J754" s="1298"/>
      <c r="K754" s="1298"/>
      <c r="L754" s="1298"/>
      <c r="M754" s="1298"/>
      <c r="N754" s="1298"/>
      <c r="O754" s="1298"/>
      <c r="P754" s="1298"/>
      <c r="Q754" s="1298"/>
      <c r="R754" s="1298"/>
    </row>
    <row r="755" spans="2:18" ht="18.75" customHeight="1" thickBot="1">
      <c r="B755" s="1261"/>
      <c r="C755" s="1299"/>
      <c r="D755" s="1299"/>
      <c r="E755" s="1299"/>
      <c r="F755" s="1299"/>
      <c r="G755" s="1299"/>
      <c r="H755" s="1299"/>
      <c r="I755" s="1299"/>
      <c r="J755" s="1299"/>
      <c r="K755" s="1299"/>
      <c r="L755" s="1299"/>
      <c r="M755" s="1299"/>
      <c r="N755" s="1299"/>
      <c r="O755" s="1299"/>
      <c r="P755" s="1299"/>
      <c r="Q755" s="1299"/>
      <c r="R755" s="1299"/>
    </row>
    <row r="756" spans="2:18" ht="10.5" customHeight="1" thickTop="1"/>
    <row r="757" spans="2:18">
      <c r="B757" s="1427"/>
      <c r="C757" s="1428"/>
      <c r="D757" s="1428"/>
      <c r="E757" s="1428"/>
      <c r="F757" s="1428"/>
      <c r="G757" s="1428"/>
      <c r="H757" s="1428"/>
      <c r="I757" s="1428"/>
      <c r="J757" s="1428"/>
      <c r="K757" s="1428"/>
      <c r="L757" s="1428"/>
      <c r="M757" s="1428"/>
      <c r="N757" s="1428"/>
      <c r="O757" s="1429" t="s">
        <v>352</v>
      </c>
      <c r="P757" s="1429"/>
      <c r="Q757" s="1429"/>
      <c r="R757" s="1429"/>
    </row>
    <row r="758" spans="2:18" ht="18.75" customHeight="1">
      <c r="B758" s="1430" t="s">
        <v>353</v>
      </c>
      <c r="C758" s="1431"/>
      <c r="D758" s="1432"/>
      <c r="E758" s="1418" t="s">
        <v>362</v>
      </c>
      <c r="F758" s="1418"/>
      <c r="G758" s="1418"/>
      <c r="H758" s="1418"/>
      <c r="I758" s="1418"/>
      <c r="J758" s="1418"/>
      <c r="K758" s="1418"/>
      <c r="L758" s="1418"/>
      <c r="M758" s="1418"/>
      <c r="N758" s="1419"/>
      <c r="O758" s="1439" t="s">
        <v>363</v>
      </c>
      <c r="P758" s="1440"/>
      <c r="Q758" s="1440"/>
      <c r="R758" s="1440"/>
    </row>
    <row r="759" spans="2:18" ht="18.75" customHeight="1">
      <c r="B759" s="1433"/>
      <c r="C759" s="1434"/>
      <c r="D759" s="1435"/>
      <c r="E759" s="1420"/>
      <c r="F759" s="1420"/>
      <c r="G759" s="1420"/>
      <c r="H759" s="1420"/>
      <c r="I759" s="1420"/>
      <c r="J759" s="1420"/>
      <c r="K759" s="1420"/>
      <c r="L759" s="1420"/>
      <c r="M759" s="1420"/>
      <c r="N759" s="1421"/>
      <c r="O759" s="1440"/>
      <c r="P759" s="1440"/>
      <c r="Q759" s="1440"/>
      <c r="R759" s="1440"/>
    </row>
    <row r="760" spans="2:18" ht="18.75" customHeight="1">
      <c r="B760" s="1433"/>
      <c r="C760" s="1434"/>
      <c r="D760" s="1435"/>
      <c r="E760" s="1422"/>
      <c r="F760" s="1422"/>
      <c r="G760" s="1422"/>
      <c r="H760" s="1422"/>
      <c r="I760" s="1422"/>
      <c r="J760" s="1422"/>
      <c r="K760" s="1422"/>
      <c r="L760" s="1422"/>
      <c r="M760" s="1422"/>
      <c r="N760" s="1423"/>
      <c r="O760" s="1440"/>
      <c r="P760" s="1440"/>
      <c r="Q760" s="1440"/>
      <c r="R760" s="1440"/>
    </row>
    <row r="761" spans="2:18" ht="18.75" customHeight="1">
      <c r="B761" s="1433"/>
      <c r="C761" s="1434"/>
      <c r="D761" s="1435"/>
      <c r="E761" s="1418" t="s">
        <v>364</v>
      </c>
      <c r="F761" s="1418"/>
      <c r="G761" s="1418"/>
      <c r="H761" s="1418"/>
      <c r="I761" s="1418"/>
      <c r="J761" s="1418"/>
      <c r="K761" s="1418"/>
      <c r="L761" s="1418"/>
      <c r="M761" s="1418"/>
      <c r="N761" s="1419"/>
      <c r="O761" s="1424" t="s">
        <v>400</v>
      </c>
      <c r="P761" s="1425"/>
      <c r="Q761" s="1425"/>
      <c r="R761" s="1425"/>
    </row>
    <row r="762" spans="2:18" ht="18.75" customHeight="1">
      <c r="B762" s="1433"/>
      <c r="C762" s="1434"/>
      <c r="D762" s="1435"/>
      <c r="E762" s="1420"/>
      <c r="F762" s="1420"/>
      <c r="G762" s="1420"/>
      <c r="H762" s="1420"/>
      <c r="I762" s="1420"/>
      <c r="J762" s="1420"/>
      <c r="K762" s="1420"/>
      <c r="L762" s="1420"/>
      <c r="M762" s="1420"/>
      <c r="N762" s="1421"/>
      <c r="O762" s="1426"/>
      <c r="P762" s="1425"/>
      <c r="Q762" s="1425"/>
      <c r="R762" s="1425"/>
    </row>
    <row r="763" spans="2:18" ht="18.75" customHeight="1">
      <c r="B763" s="1433"/>
      <c r="C763" s="1434"/>
      <c r="D763" s="1435"/>
      <c r="E763" s="1420"/>
      <c r="F763" s="1420"/>
      <c r="G763" s="1420"/>
      <c r="H763" s="1420"/>
      <c r="I763" s="1420"/>
      <c r="J763" s="1420"/>
      <c r="K763" s="1420"/>
      <c r="L763" s="1420"/>
      <c r="M763" s="1420"/>
      <c r="N763" s="1421"/>
      <c r="O763" s="1426"/>
      <c r="P763" s="1425"/>
      <c r="Q763" s="1425"/>
      <c r="R763" s="1425"/>
    </row>
    <row r="764" spans="2:18" ht="18.75" customHeight="1">
      <c r="B764" s="1433"/>
      <c r="C764" s="1434"/>
      <c r="D764" s="1435"/>
      <c r="E764" s="1420"/>
      <c r="F764" s="1420"/>
      <c r="G764" s="1420"/>
      <c r="H764" s="1420"/>
      <c r="I764" s="1420"/>
      <c r="J764" s="1420"/>
      <c r="K764" s="1420"/>
      <c r="L764" s="1420"/>
      <c r="M764" s="1420"/>
      <c r="N764" s="1421"/>
      <c r="O764" s="1426"/>
      <c r="P764" s="1425"/>
      <c r="Q764" s="1425"/>
      <c r="R764" s="1425"/>
    </row>
    <row r="765" spans="2:18" ht="18.75" customHeight="1">
      <c r="B765" s="1433"/>
      <c r="C765" s="1434"/>
      <c r="D765" s="1435"/>
      <c r="E765" s="1420"/>
      <c r="F765" s="1420"/>
      <c r="G765" s="1420"/>
      <c r="H765" s="1420"/>
      <c r="I765" s="1420"/>
      <c r="J765" s="1420"/>
      <c r="K765" s="1420"/>
      <c r="L765" s="1420"/>
      <c r="M765" s="1420"/>
      <c r="N765" s="1421"/>
      <c r="O765" s="1425"/>
      <c r="P765" s="1425"/>
      <c r="Q765" s="1425"/>
      <c r="R765" s="1425"/>
    </row>
    <row r="766" spans="2:18" ht="18.75" customHeight="1">
      <c r="B766" s="1433"/>
      <c r="C766" s="1434"/>
      <c r="D766" s="1435"/>
      <c r="E766" s="1422"/>
      <c r="F766" s="1422"/>
      <c r="G766" s="1422"/>
      <c r="H766" s="1422"/>
      <c r="I766" s="1422"/>
      <c r="J766" s="1422"/>
      <c r="K766" s="1422"/>
      <c r="L766" s="1422"/>
      <c r="M766" s="1422"/>
      <c r="N766" s="1423"/>
      <c r="O766" s="1425"/>
      <c r="P766" s="1425"/>
      <c r="Q766" s="1425"/>
      <c r="R766" s="1425"/>
    </row>
    <row r="767" spans="2:18" ht="18.75" customHeight="1">
      <c r="B767" s="1433"/>
      <c r="C767" s="1434"/>
      <c r="D767" s="1435"/>
      <c r="E767" s="1418" t="s">
        <v>365</v>
      </c>
      <c r="F767" s="1418"/>
      <c r="G767" s="1418"/>
      <c r="H767" s="1418"/>
      <c r="I767" s="1418"/>
      <c r="J767" s="1418"/>
      <c r="K767" s="1418"/>
      <c r="L767" s="1418"/>
      <c r="M767" s="1418"/>
      <c r="N767" s="1419"/>
      <c r="O767" s="1424" t="s">
        <v>354</v>
      </c>
      <c r="P767" s="1425"/>
      <c r="Q767" s="1425"/>
      <c r="R767" s="1425"/>
    </row>
    <row r="768" spans="2:18" ht="18.75" customHeight="1">
      <c r="B768" s="1433"/>
      <c r="C768" s="1434"/>
      <c r="D768" s="1435"/>
      <c r="E768" s="1420"/>
      <c r="F768" s="1420"/>
      <c r="G768" s="1420"/>
      <c r="H768" s="1420"/>
      <c r="I768" s="1420"/>
      <c r="J768" s="1420"/>
      <c r="K768" s="1420"/>
      <c r="L768" s="1420"/>
      <c r="M768" s="1420"/>
      <c r="N768" s="1421"/>
      <c r="O768" s="1424"/>
      <c r="P768" s="1425"/>
      <c r="Q768" s="1425"/>
      <c r="R768" s="1425"/>
    </row>
    <row r="769" spans="2:18" ht="18.75" customHeight="1">
      <c r="B769" s="1433"/>
      <c r="C769" s="1434"/>
      <c r="D769" s="1435"/>
      <c r="E769" s="1420"/>
      <c r="F769" s="1420"/>
      <c r="G769" s="1420"/>
      <c r="H769" s="1420"/>
      <c r="I769" s="1420"/>
      <c r="J769" s="1420"/>
      <c r="K769" s="1420"/>
      <c r="L769" s="1420"/>
      <c r="M769" s="1420"/>
      <c r="N769" s="1421"/>
      <c r="O769" s="1424"/>
      <c r="P769" s="1425"/>
      <c r="Q769" s="1425"/>
      <c r="R769" s="1425"/>
    </row>
    <row r="770" spans="2:18" ht="18.75" customHeight="1">
      <c r="B770" s="1433"/>
      <c r="C770" s="1434"/>
      <c r="D770" s="1435"/>
      <c r="E770" s="1420"/>
      <c r="F770" s="1420"/>
      <c r="G770" s="1420"/>
      <c r="H770" s="1420"/>
      <c r="I770" s="1420"/>
      <c r="J770" s="1420"/>
      <c r="K770" s="1420"/>
      <c r="L770" s="1420"/>
      <c r="M770" s="1420"/>
      <c r="N770" s="1421"/>
      <c r="O770" s="1426"/>
      <c r="P770" s="1425"/>
      <c r="Q770" s="1425"/>
      <c r="R770" s="1425"/>
    </row>
    <row r="771" spans="2:18" ht="18.75" customHeight="1">
      <c r="B771" s="1436"/>
      <c r="C771" s="1437"/>
      <c r="D771" s="1438"/>
      <c r="E771" s="1422"/>
      <c r="F771" s="1422"/>
      <c r="G771" s="1422"/>
      <c r="H771" s="1422"/>
      <c r="I771" s="1422"/>
      <c r="J771" s="1422"/>
      <c r="K771" s="1422"/>
      <c r="L771" s="1422"/>
      <c r="M771" s="1422"/>
      <c r="N771" s="1423"/>
      <c r="O771" s="1425"/>
      <c r="P771" s="1425"/>
      <c r="Q771" s="1425"/>
      <c r="R771" s="1425"/>
    </row>
  </sheetData>
  <sheetProtection algorithmName="SHA-512" hashValue="5zld+V8N5/TLvXaXFngO7overBJw3rOiJVF114c1E97vCjYW0zHjunKFFjB0Z3fBH6CBfpAc4Isy74DBx6LXpQ==" saltValue="iuBC/QfanhzbLl211iGyBw==" spinCount="100000" sheet="1" objects="1" scenarios="1"/>
  <mergeCells count="167">
    <mergeCell ref="E767:N771"/>
    <mergeCell ref="O767:R771"/>
    <mergeCell ref="B754:B755"/>
    <mergeCell ref="C754:R755"/>
    <mergeCell ref="B757:N757"/>
    <mergeCell ref="O757:R757"/>
    <mergeCell ref="B758:D771"/>
    <mergeCell ref="E758:N760"/>
    <mergeCell ref="O758:R760"/>
    <mergeCell ref="E761:N766"/>
    <mergeCell ref="O761:R766"/>
    <mergeCell ref="B716:R717"/>
    <mergeCell ref="B734:R735"/>
    <mergeCell ref="O738:R739"/>
    <mergeCell ref="Q749:R749"/>
    <mergeCell ref="B697:R698"/>
    <mergeCell ref="B700:R701"/>
    <mergeCell ref="B702:R703"/>
    <mergeCell ref="B705:F705"/>
    <mergeCell ref="O705:R705"/>
    <mergeCell ref="B714:R715"/>
    <mergeCell ref="O668:R671"/>
    <mergeCell ref="O677:R679"/>
    <mergeCell ref="M683:R683"/>
    <mergeCell ref="M687:R687"/>
    <mergeCell ref="B694:B695"/>
    <mergeCell ref="C694:R695"/>
    <mergeCell ref="B627:B628"/>
    <mergeCell ref="C627:R628"/>
    <mergeCell ref="B630:R631"/>
    <mergeCell ref="B632:C632"/>
    <mergeCell ref="B633:R634"/>
    <mergeCell ref="O637:R640"/>
    <mergeCell ref="B516:R517"/>
    <mergeCell ref="U576:V576"/>
    <mergeCell ref="U577:AE578"/>
    <mergeCell ref="O579:R580"/>
    <mergeCell ref="B583:R584"/>
    <mergeCell ref="O587:R590"/>
    <mergeCell ref="O614:R617"/>
    <mergeCell ref="B512:L513"/>
    <mergeCell ref="B552:E552"/>
    <mergeCell ref="B518:K518"/>
    <mergeCell ref="O571:P571"/>
    <mergeCell ref="O572:R576"/>
    <mergeCell ref="O535:R539"/>
    <mergeCell ref="O520:R525"/>
    <mergeCell ref="U493:AK493"/>
    <mergeCell ref="U494:AK494"/>
    <mergeCell ref="U495:AK495"/>
    <mergeCell ref="B511:C511"/>
    <mergeCell ref="B450:B451"/>
    <mergeCell ref="C450:R451"/>
    <mergeCell ref="B452:J453"/>
    <mergeCell ref="K452:R453"/>
    <mergeCell ref="O463:R466"/>
    <mergeCell ref="O503:R507"/>
    <mergeCell ref="B486:R487"/>
    <mergeCell ref="O407:R408"/>
    <mergeCell ref="Q418:R418"/>
    <mergeCell ref="O436:R437"/>
    <mergeCell ref="O238:R238"/>
    <mergeCell ref="B240:C240"/>
    <mergeCell ref="B241:R242"/>
    <mergeCell ref="B394:B395"/>
    <mergeCell ref="C394:R395"/>
    <mergeCell ref="B397:R398"/>
    <mergeCell ref="B254:R256"/>
    <mergeCell ref="B321:R323"/>
    <mergeCell ref="B313:C313"/>
    <mergeCell ref="B314:L318"/>
    <mergeCell ref="B303:L305"/>
    <mergeCell ref="O208:R209"/>
    <mergeCell ref="B211:C211"/>
    <mergeCell ref="B212:L213"/>
    <mergeCell ref="O212:R213"/>
    <mergeCell ref="B215:C215"/>
    <mergeCell ref="B216:R217"/>
    <mergeCell ref="B399:R400"/>
    <mergeCell ref="B402:C402"/>
    <mergeCell ref="B403:R404"/>
    <mergeCell ref="B249:B250"/>
    <mergeCell ref="C249:R250"/>
    <mergeCell ref="B252:R253"/>
    <mergeCell ref="B221:R222"/>
    <mergeCell ref="O225:R227"/>
    <mergeCell ref="O230:R231"/>
    <mergeCell ref="O234:R236"/>
    <mergeCell ref="F236:I237"/>
    <mergeCell ref="O237:R237"/>
    <mergeCell ref="B338:R340"/>
    <mergeCell ref="M314:O315"/>
    <mergeCell ref="B341:R343"/>
    <mergeCell ref="B362:R364"/>
    <mergeCell ref="O388:R391"/>
    <mergeCell ref="O163:R169"/>
    <mergeCell ref="B183:R184"/>
    <mergeCell ref="O187:R188"/>
    <mergeCell ref="B194:R195"/>
    <mergeCell ref="O200:R201"/>
    <mergeCell ref="O204:R205"/>
    <mergeCell ref="O152:R153"/>
    <mergeCell ref="B154:C154"/>
    <mergeCell ref="B155:L156"/>
    <mergeCell ref="B158:C158"/>
    <mergeCell ref="B159:L160"/>
    <mergeCell ref="O162:R162"/>
    <mergeCell ref="O130:R131"/>
    <mergeCell ref="O135:R136"/>
    <mergeCell ref="B141:L142"/>
    <mergeCell ref="O144:R145"/>
    <mergeCell ref="O148:R149"/>
    <mergeCell ref="B105:R106"/>
    <mergeCell ref="O109:R111"/>
    <mergeCell ref="O118:R118"/>
    <mergeCell ref="O119:R123"/>
    <mergeCell ref="B84:R85"/>
    <mergeCell ref="O39:R40"/>
    <mergeCell ref="O48:P48"/>
    <mergeCell ref="O49:R53"/>
    <mergeCell ref="B58:R60"/>
    <mergeCell ref="B61:F61"/>
    <mergeCell ref="H61:L61"/>
    <mergeCell ref="O43:R44"/>
    <mergeCell ref="B127:L128"/>
    <mergeCell ref="B1:R2"/>
    <mergeCell ref="B4:B5"/>
    <mergeCell ref="C4:R5"/>
    <mergeCell ref="B7:E7"/>
    <mergeCell ref="G7:I7"/>
    <mergeCell ref="J7:J8"/>
    <mergeCell ref="K7:N7"/>
    <mergeCell ref="P7:R7"/>
    <mergeCell ref="G8:I22"/>
    <mergeCell ref="B18:E21"/>
    <mergeCell ref="B8:E17"/>
    <mergeCell ref="K21:N21"/>
    <mergeCell ref="P21:R21"/>
    <mergeCell ref="P22:R24"/>
    <mergeCell ref="B22:E24"/>
    <mergeCell ref="K15:N17"/>
    <mergeCell ref="P15:R17"/>
    <mergeCell ref="G23:I26"/>
    <mergeCell ref="B25:E27"/>
    <mergeCell ref="J18:J19"/>
    <mergeCell ref="K18:N19"/>
    <mergeCell ref="P18:R19"/>
    <mergeCell ref="J25:J26"/>
    <mergeCell ref="K8:N10"/>
    <mergeCell ref="P8:R12"/>
    <mergeCell ref="K11:N12"/>
    <mergeCell ref="K14:N14"/>
    <mergeCell ref="P14:R14"/>
    <mergeCell ref="B28:E30"/>
    <mergeCell ref="K28:R28"/>
    <mergeCell ref="B32:B33"/>
    <mergeCell ref="C32:R33"/>
    <mergeCell ref="B34:R36"/>
    <mergeCell ref="B37:F37"/>
    <mergeCell ref="H37:L37"/>
    <mergeCell ref="P25:R26"/>
    <mergeCell ref="O63:R64"/>
    <mergeCell ref="O72:P72"/>
    <mergeCell ref="O73:R77"/>
    <mergeCell ref="B82:B83"/>
    <mergeCell ref="C82:R83"/>
    <mergeCell ref="K22:N26"/>
  </mergeCells>
  <phoneticPr fontId="11"/>
  <pageMargins left="0.23622047244094491" right="0.23622047244094491" top="0.39370078740157483" bottom="0.39370078740157483" header="0" footer="0.31496062992125984"/>
  <pageSetup paperSize="9" scale="66" fitToHeight="0" orientation="portrait" r:id="rId1"/>
  <rowBreaks count="13" manualBreakCount="13">
    <brk id="30" max="18" man="1"/>
    <brk id="80" max="18" man="1"/>
    <brk id="125" max="18" man="1"/>
    <brk id="192" max="18" man="1"/>
    <brk id="247" max="18" man="1"/>
    <brk id="319" max="18" man="1"/>
    <brk id="392" max="18" man="1"/>
    <brk id="448" max="18" man="1"/>
    <brk id="514" max="18" man="1"/>
    <brk id="581" max="18" man="1"/>
    <brk id="625" max="18" man="1"/>
    <brk id="692" max="18" man="1"/>
    <brk id="752" max="1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①基本情報・異動情報（学生入力用）</vt:lpstr>
      <vt:lpstr>②異動情報・学校情報・機構に送付が必要な理由（学校入力用）</vt:lpstr>
      <vt:lpstr>③認定報告（学校入力用）</vt:lpstr>
      <vt:lpstr>④様式（自動作成・記入用）</vt:lpstr>
      <vt:lpstr>★異動願作成マニュアル～給付退学～</vt:lpstr>
      <vt:lpstr>'★異動願作成マニュアル～給付退学～'!Print_Area</vt:lpstr>
      <vt:lpstr>'①基本情報・異動情報（学生入力用）'!Print_Area</vt:lpstr>
      <vt:lpstr>'②異動情報・学校情報・機構に送付が必要な理由（学校入力用）'!Print_Area</vt:lpstr>
      <vt:lpstr>'③認定報告（学校入力用）'!Print_Area</vt:lpstr>
      <vt:lpstr>'④様式（自動作成・記入用）'!Print_Area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1-1【給付】退学の異動願（届）及び認定報告（異動始期2025/4以前）</dc:title>
  <dc:creator>JASSO</dc:creator>
  <cp:lastPrinted>2026-03-04T07:39:52Z</cp:lastPrinted>
  <dcterms:created xsi:type="dcterms:W3CDTF">2008-02-13T08:14:09Z</dcterms:created>
  <dcterms:modified xsi:type="dcterms:W3CDTF">2026-03-05T00:07:37Z</dcterms:modified>
</cp:coreProperties>
</file>